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'TDSheet'!$A$7:$K$270</definedName>
  </definedNames>
  <calcPr fullCalcOnLoad="1"/>
</workbook>
</file>

<file path=xl/sharedStrings.xml><?xml version="1.0" encoding="utf-8"?>
<sst xmlns="http://schemas.openxmlformats.org/spreadsheetml/2006/main" count="1846" uniqueCount="316">
  <si>
    <t>Нагибина М. пр-кт 12А–12/1 (позиция 1), A(1)</t>
  </si>
  <si>
    <t>пластик*56 шт.</t>
  </si>
  <si>
    <t>Нагибина М. пр-кт 24А - пл.Ленина</t>
  </si>
  <si>
    <t>Нагибина М. пр-кт 30И-30Д - ТЦ. Роствертол РОЛЛЕР,A(1)</t>
  </si>
  <si>
    <t>Нагибина М. пр-кт 30И-30Д - ТЦ. Роствертол РОЛЛЕР,B(1)</t>
  </si>
  <si>
    <t>Нагибина пр.- Нансена, A(2)</t>
  </si>
  <si>
    <t>Нагибина, 7 в 5 м от АЗС, A(3)</t>
  </si>
  <si>
    <t>Нансена ул. - Буденновский пр-т, A(2)</t>
  </si>
  <si>
    <t>Ольховский пер. 66 / Евдокимова ул. 126 (через дорогу, позиция 1 в сторону пр-кт Космонавтов), A(1)</t>
  </si>
  <si>
    <t>Орбитальная ул. 52, A</t>
  </si>
  <si>
    <t>Привокзальная пл. 1/1 (позиция 1 по ходу движения), B(2)</t>
  </si>
  <si>
    <t>Привокзальная пл. 3, РОЛЛЕР, A(1)</t>
  </si>
  <si>
    <t>Привокзальная пл. 3, РОЛЛЕР, B(1)</t>
  </si>
  <si>
    <t>Привокзальная пл. 3, РОЛЛЕР, C</t>
  </si>
  <si>
    <t>Приволжский пер. 30 / Черепахина ул. 16, A(2)</t>
  </si>
  <si>
    <t>Пухляковская 18/Армянская ул., A</t>
  </si>
  <si>
    <t>Пушкинская ул. / Крепостной пер. РОЛЛЕР, A(1)</t>
  </si>
  <si>
    <t>Пушкинская ул. / Крепостной пер. РОЛЛЕР, B(1)</t>
  </si>
  <si>
    <t>Пушкинская ул. / Нахичеванский пер., A</t>
  </si>
  <si>
    <t>Пушкинская ул. / Нахичеванский пер., B</t>
  </si>
  <si>
    <t>Пушкинская ул. 168/78 (через дорогу) /Кировский РОЛЛЕР, A(2)</t>
  </si>
  <si>
    <t>Пушкинская ул. 168/78 (через дорогу) /Кировский РОЛЛЕР, B(2)</t>
  </si>
  <si>
    <t>Ростовского Стрелкового полка народного ополчения пл.1  РОЛЛЕР, A(1)</t>
  </si>
  <si>
    <t>Ростовского Стрелкового полка народного ополчения пл.1  РОЛЛЕР, B(2)</t>
  </si>
  <si>
    <t>Сельмаш пр-кт. 2 (в 8 м от остановки), РОЛЛЕР, A(1)</t>
  </si>
  <si>
    <t>Сельмаш пр-кт. 2 (в 8 м от остановки), РОЛЛЕР, B(1)</t>
  </si>
  <si>
    <t>Сельмаш пр-кт. 20 / Селиванова ул. 51, A(1)</t>
  </si>
  <si>
    <t>Сельмаш пр-кт. 20 / Селиванова ул. 51, B</t>
  </si>
  <si>
    <t>Сельмаш пр-кт. 9 (в начале дома по ходу движения), A</t>
  </si>
  <si>
    <t>Сельмаш пр-кт. 9 (в начале дома по ходу движения), B</t>
  </si>
  <si>
    <t>Сельмаш пр-кт. 9 (в начале дома по ходу движения), C</t>
  </si>
  <si>
    <t>Советская ул. 32 / 9-я Линия ул., РОЛЛЕР, A(1)</t>
  </si>
  <si>
    <t>Советская ул. 32 / 9-я Линия ул., РОЛЛЕР, B(1)</t>
  </si>
  <si>
    <t>Советская ул. 51 / 4-я Линия ул., РОЛЛЕР, A(1)</t>
  </si>
  <si>
    <t>Советская ул. 51 / 4-я Линия ул., РОЛЛЕР, B(1)</t>
  </si>
  <si>
    <t>Советская ул. 63 (через дорогу у входа в парк), РОЛЛЕР, A(2)</t>
  </si>
  <si>
    <t>Советская ул. 63 (через дорогу у входа в парк), РОЛЛЕР, B(1)</t>
  </si>
  <si>
    <t>Соколова пр-кт 59 / Красноармейская ул., A(6)</t>
  </si>
  <si>
    <t>Стадионная ул. 9-11, B</t>
  </si>
  <si>
    <t>Стадионная ул.- Фрунзе панно верхнее, A1</t>
  </si>
  <si>
    <t>Стадионная ул.- Фрунзе панно нижнее, A2</t>
  </si>
  <si>
    <t>Стадионная ул.- Фрунзе панно среднее, A3</t>
  </si>
  <si>
    <t>A3</t>
  </si>
  <si>
    <t>Стачки / Вагулевского - пл. Стачки 1902 года (через дорогу слева по ходу движения к пр-кт Стачки) правый, A(2)</t>
  </si>
  <si>
    <t>Стачки пр-кт (за 210м до съезда на ул. Портовая), B</t>
  </si>
  <si>
    <t>Стачки пр-кт / Зорге ул. - пл.Защитников Отечества, A(10)</t>
  </si>
  <si>
    <t>Стачки пр-кт 13, B</t>
  </si>
  <si>
    <t>Стачки пр-кт 138, B</t>
  </si>
  <si>
    <t>Стачки пр-кт 170-172, A(1)</t>
  </si>
  <si>
    <t>Стачки пр-кт 170-172, B</t>
  </si>
  <si>
    <t>Стачки пр-кт 178 - Тружеников пл. (позиция 1 левый), A(1)</t>
  </si>
  <si>
    <t>Стачки пр-кт 178 - Тружеников пл. (позиция 2 правый), B(2)</t>
  </si>
  <si>
    <t>Стачки пр-кт 188, B</t>
  </si>
  <si>
    <t>Стачки пр-кт 214, B</t>
  </si>
  <si>
    <t>Стачки пр-кт 231, B</t>
  </si>
  <si>
    <t>Стачки пр-кт 41 - ст-н Локомотив</t>
  </si>
  <si>
    <t>Стачки пр-кт 46 / МОПРа ул., B</t>
  </si>
  <si>
    <t>Стачки пр-кт 46 / МОПРа ул., C</t>
  </si>
  <si>
    <t>Стачки пр-кт 5, B</t>
  </si>
  <si>
    <t>Стачки пр-кт 63, B</t>
  </si>
  <si>
    <t>Страны Советов ул. 36 (рядом с остановкой), A</t>
  </si>
  <si>
    <t>Таганрогская ул. / Гагринская ул. 1 (через дорогу), A</t>
  </si>
  <si>
    <t>Таганрогская ул. 139, A</t>
  </si>
  <si>
    <t>Таганрогское шоссе 157/2, A(2)</t>
  </si>
  <si>
    <t>Театральная пл. 1 (в 15 м от остановки), C</t>
  </si>
  <si>
    <t>Театральная пл. 2, РОЛЛЕР, A(2)</t>
  </si>
  <si>
    <t>Театральная пл. 2, РОЛЛЕР, B(1)</t>
  </si>
  <si>
    <t>Театральный пр-кт 59 / Пушкинская ул. 212-214 РОЛЛЕР, A(1)</t>
  </si>
  <si>
    <t>Театральный пр-кт 59 / Пушкинская ул. 212-214 РОЛЛЕР, B(2)</t>
  </si>
  <si>
    <t>Тебердинский пер. 1/Шолохова пр-кт 242, A(1)</t>
  </si>
  <si>
    <t>Тебердинский пер. 1/Шолохова пр-кт 242, B(1)</t>
  </si>
  <si>
    <t>Текучева ул. 298/96 (через дорогу в конце дома по ходу движения), A(3)</t>
  </si>
  <si>
    <t>Текучева ул. 298/96 (через дорогу в конце дома по ходу движения), A(6)</t>
  </si>
  <si>
    <t>Толстого пл. 2 / Свободы пл. 7, C</t>
  </si>
  <si>
    <t>Тружеников ул. 2А -  Мичурина пл. (рядом с трамвайным кругом), A</t>
  </si>
  <si>
    <t>Фурмановская ул. 106 / Плиева ул. 43, A(3)</t>
  </si>
  <si>
    <t>Фурмановская ул.-Ольховский пер., A(1)</t>
  </si>
  <si>
    <t>Шеболдаева ул. 4/1, A(1)</t>
  </si>
  <si>
    <t xml:space="preserve">Шеболдаева ул. 8/81 - пл. Народного Ополчения (РГУПС) </t>
  </si>
  <si>
    <t>Шолохова пр-кт 127/1, A(3)</t>
  </si>
  <si>
    <t>Шолохова пр-кт 304 (в конце дома) на въезд, A1(2)</t>
  </si>
  <si>
    <t>Шолохова пр-кт 31А (конец здания по ходу движения), B(1)</t>
  </si>
  <si>
    <t>Шолохова пр. 83- пер.Сборный, B(1)</t>
  </si>
  <si>
    <t>Шолохова пр., 83- пер.Сборный*, A</t>
  </si>
  <si>
    <t>Шолохова, 45  пр. - пл. Октябрьская</t>
  </si>
  <si>
    <t>B(11)</t>
  </si>
  <si>
    <t>Штахановского ул. 31 / Армянская ул. (в 15 метрах от остановки), A</t>
  </si>
  <si>
    <t>Южный подъезд (1,50 км слева), B</t>
  </si>
  <si>
    <t>Еременко ул. / Оружейный пер., B</t>
  </si>
  <si>
    <t>Жданова ул. 9 (на разделительной от Малиновского), A1</t>
  </si>
  <si>
    <t>Западный подъезд (1,15 км справа), A</t>
  </si>
  <si>
    <t>Западный подъезд (1,25 км справа), A</t>
  </si>
  <si>
    <t>Западный подъезд (5,30 м справа), B</t>
  </si>
  <si>
    <t>Змиевский проезд пр-кт 18 (в 20 м от конца дома по ходу движения),A(1)</t>
  </si>
  <si>
    <t>Зорге - пл. 339 Cтрелковая дивизии, A(1)</t>
  </si>
  <si>
    <t>Зорге ул. 21Г-21А, B</t>
  </si>
  <si>
    <t>Зорге ул. 33 (позиция 4 по ходу движения) РОЛЛЕР, A(1)</t>
  </si>
  <si>
    <t>Зорге ул. 33 (позиция 4 по ходу движения) РОЛЛЕР, B(1)</t>
  </si>
  <si>
    <t>Карла Маркса пл. 1/ Свободы пл. 1 РОЛЛЕР, A(2)</t>
  </si>
  <si>
    <t>Карла Маркса пл. 1/ Свободы пл. 1 РОЛЛЕР, B(3)</t>
  </si>
  <si>
    <t>Кировский пр-кт 108 / Тельмана ул., A(1)</t>
  </si>
  <si>
    <t>Кировский пр-кт 108 / Тельмана ул., B(1)</t>
  </si>
  <si>
    <t>Комарова 13 В - Космонавтов</t>
  </si>
  <si>
    <t>диджитал</t>
  </si>
  <si>
    <t>ролик\5 сек.\блок 1 мин.\1440 выходов в сутки</t>
  </si>
  <si>
    <t>A(8)</t>
  </si>
  <si>
    <t>A(10)</t>
  </si>
  <si>
    <t>Комарова 20В/Добровольского 9А п.1, B(1)</t>
  </si>
  <si>
    <t>Комарова 20В/Добровольского 9А п.2, A(1)</t>
  </si>
  <si>
    <t>Комарова б-р 10 / Королева пр-кт., B</t>
  </si>
  <si>
    <t>Комарова б-р 20В / Добровольского (позиция 3 По ходу движения), A</t>
  </si>
  <si>
    <t>Комарова б-р 5 / Добровольского ул., A</t>
  </si>
  <si>
    <t>Комарова б-р 7 / Добровольского ул., A</t>
  </si>
  <si>
    <t>Комарова б-р 7 / Добровольского ул., B</t>
  </si>
  <si>
    <t>Коммунистический пр-кт 30, A(2)</t>
  </si>
  <si>
    <t>Коммунистический пр-кт 30, B</t>
  </si>
  <si>
    <t>Коммунистический пр-кт 42, A</t>
  </si>
  <si>
    <t>Коммунистический пр-кт 49, B</t>
  </si>
  <si>
    <t>Королева 21В пл., A(1)</t>
  </si>
  <si>
    <t>Космонавтов 15-17  пл., B</t>
  </si>
  <si>
    <t>Космонавтов 36 на СЖМ (на раздел-ой полосе), A2</t>
  </si>
  <si>
    <t>Космонавтов пл. 15-17, A(1)</t>
  </si>
  <si>
    <t>Космонавтов пл. 15-17, A(3)</t>
  </si>
  <si>
    <t>Космонавтов пр-кт 14А (на разделительной) в центр, A1(2)</t>
  </si>
  <si>
    <t>Космонавтов пр-кт 20 (на разделител) на СЖМ, A2(1)</t>
  </si>
  <si>
    <t>Космонавтов пр-кт 20 (на разделительной) в центр, A1(1)</t>
  </si>
  <si>
    <t>Космонавтов пр-кт 42 в центр, A1(1)</t>
  </si>
  <si>
    <t>Космонавтов пр-кт 42 на СЖМ, A2(3)</t>
  </si>
  <si>
    <t>Космонавтов пр-кт 7 (позиция 1) РОЛЛЕР, A(1)</t>
  </si>
  <si>
    <t>Космонавтов пр-кт 7 (позиция 1) РОЛЛЕР, B(2)</t>
  </si>
  <si>
    <t>Красноармейская ул. 142/50, A(3)</t>
  </si>
  <si>
    <t>Красноармейская ул. 142/50, B(1)</t>
  </si>
  <si>
    <t>Красноармейская ул. 157 (в середине дома по ходу движения), РОЛЛЕР, A(2)</t>
  </si>
  <si>
    <t>Красноармейская ул. 157 (в середине дома по ходу движения), РОЛЛЕР, B(2)</t>
  </si>
  <si>
    <t>Красноармейская ул. 157 (в середине дома по ходу движения), РОЛЛЕР, C</t>
  </si>
  <si>
    <t>Красноармейская ул. 20Б  Доломановский пер. 47- пл.Гвардейская, A(4)</t>
  </si>
  <si>
    <t>Красноармейская ул. 20Б  Доломановский пер. 47- пл.Гвардейская, B(1)</t>
  </si>
  <si>
    <t>Красноармейская ул. 288-290, A(1)</t>
  </si>
  <si>
    <t>Красноармейская ул. 45А, A(1)</t>
  </si>
  <si>
    <t>Красноармейская ул. 45А, B(1)</t>
  </si>
  <si>
    <t>Красноармейская ул. 97 РОЛЛЕР, A(1)</t>
  </si>
  <si>
    <t>Красноармейская ул. 97 РОЛЛЕР, B(1)</t>
  </si>
  <si>
    <t>Курчатова ул. 1А / Хасанская ул., A</t>
  </si>
  <si>
    <t>Ларина ул. 17 (через дорогу), A(3)</t>
  </si>
  <si>
    <t>Ларина ул. 18 / Погодина ул, B</t>
  </si>
  <si>
    <t>Левобережная ул. (позиция 3 по ходу движения в сторону Ворошиловского моста), A(4)</t>
  </si>
  <si>
    <t>Левобережная ул. (позиция 3 по ходу движения в сторону Ворошиловского моста), B(1)</t>
  </si>
  <si>
    <t>Левобережная ул. (Стадион зап. вход поз. 2 по ходу дв в с-ну моста), B</t>
  </si>
  <si>
    <t>Левобережная ул. (Стадион сев. вход поз 4 по ходу движения от В. моста), A(1)</t>
  </si>
  <si>
    <t>Левобережная ул. (Стадион сев. вход поз 4 по ходу движения от В. моста), B(1)</t>
  </si>
  <si>
    <t>Левобережная ул. (Стадион северный вход позиция 1 по ходу движения от Ворошиловского моста), A</t>
  </si>
  <si>
    <t>Левобережная ул. (Стадион северный вход позиция 1 по ходу движения от Ворошиловского моста), B</t>
  </si>
  <si>
    <t>Левобережная ул. (Стадион через дорогу п. 1 по ходу движ от В. моста), A(1)</t>
  </si>
  <si>
    <t>Левобережная ул. (Стадион через дорогу п. 1 по ходу движ от В. моста), B(1)</t>
  </si>
  <si>
    <t>Левобережная ул. 4/705 (через дорогу), B</t>
  </si>
  <si>
    <t>Левобережная ул. 99 (через дорогу), A(3)</t>
  </si>
  <si>
    <t>Левобережная-объездная ул. (позиция 21 по ходу движения в сторону Ворошиловского моста), A</t>
  </si>
  <si>
    <t>Левобережная-объездная ул. (позиция 21 по ходу движения в сторону Ворошиловского моста), B</t>
  </si>
  <si>
    <t>Левобережная-объездная ул. (позиция 24 по ходу движения в сторону Ворошиловского моста), B</t>
  </si>
  <si>
    <t>Лелюшенко ул. 1Б, A</t>
  </si>
  <si>
    <t>Ленина 105-107 РОЛЛЕР, A(1)</t>
  </si>
  <si>
    <t>Ленина 105-107 РОЛЛЕР, B(2)</t>
  </si>
  <si>
    <t>Ленина пр-кт 125–127, A(1)</t>
  </si>
  <si>
    <t>Ленина пр-кт 178, B</t>
  </si>
  <si>
    <t>Ленина пр-кт 44/6 / Ашхабадский пер., A(1)</t>
  </si>
  <si>
    <t>Ленина пр-кт 48 (в конце дома по ходу движения), B</t>
  </si>
  <si>
    <t>Ленина пр-кт 99 - пл. Ленина, C</t>
  </si>
  <si>
    <t>Ленина пр-т 97 ( на разделительной) к  пр. Нагибина  РОЛЛЕР, A(1)</t>
  </si>
  <si>
    <t>Ленина пр-т 97 ( на разделительной) от Нагибина  РОЛЛЕР, B(1)</t>
  </si>
  <si>
    <t>Лесопарковая ул. (в 75 м от перекрестка с пер. Гродненский), A</t>
  </si>
  <si>
    <t>Малиновского ул. / Гражданская ул., B</t>
  </si>
  <si>
    <t>Малиновского ул. 25 (на  раздель-ной справа по ходу движения в сторону пр. Стачки), A2(3)</t>
  </si>
  <si>
    <t>Малиновского ул. 25 (на  раздель-ной справа по ходу движения в сторону пр. Стачки), B(1)</t>
  </si>
  <si>
    <t>Менжинского ул. 2 (через дорогу в конце дома по ходу движения) - ЗУ Ростсельмаш</t>
  </si>
  <si>
    <t>Менжинского ул. 2 (через дорогу в конце дома по ходу движения) - ЗУ Ростсельмаш,B(1)</t>
  </si>
  <si>
    <t>Менжинского ул. 4 (в 170 метрах от ж/д моста), A</t>
  </si>
  <si>
    <t>Нагибина М. пр-кт / Нансена ул. 127 (в 50 м от моста), A(2)</t>
  </si>
  <si>
    <t>Рекламные возможности  за период с 01.07.21 по 31.07.21</t>
  </si>
  <si>
    <t>Наименование</t>
  </si>
  <si>
    <t>Сторона</t>
  </si>
  <si>
    <t>Цена за месяц</t>
  </si>
  <si>
    <t xml:space="preserve">Формат конструкции </t>
  </si>
  <si>
    <t>Размер</t>
  </si>
  <si>
    <t>Подсветка</t>
  </si>
  <si>
    <t>Город</t>
  </si>
  <si>
    <t>Материал</t>
  </si>
  <si>
    <t>Ссылка на карту</t>
  </si>
  <si>
    <t>Ссылка на фото</t>
  </si>
  <si>
    <t>Июль</t>
  </si>
  <si>
    <t>1-й Конной Армии ул. 32, A(1)</t>
  </si>
  <si>
    <t>A(1)</t>
  </si>
  <si>
    <t>Призматрон</t>
  </si>
  <si>
    <t>6 Х 3 м</t>
  </si>
  <si>
    <t>Да</t>
  </si>
  <si>
    <t>Ростов-на-Дону</t>
  </si>
  <si>
    <t>самоклейка</t>
  </si>
  <si>
    <t>A(2)</t>
  </si>
  <si>
    <t>A(3)</t>
  </si>
  <si>
    <t>B</t>
  </si>
  <si>
    <t>Щит</t>
  </si>
  <si>
    <t>баннер</t>
  </si>
  <si>
    <t>A</t>
  </si>
  <si>
    <t>A1</t>
  </si>
  <si>
    <t>A2</t>
  </si>
  <si>
    <t>40 Лет Победы 232 (в город), A(3)</t>
  </si>
  <si>
    <t>40 Лет Победы 334, A</t>
  </si>
  <si>
    <t>40 Лет Победы пр-кт 146А (в Александровку), A1(1)</t>
  </si>
  <si>
    <t>A1(1)</t>
  </si>
  <si>
    <t>A1(2)</t>
  </si>
  <si>
    <t>A2(1)</t>
  </si>
  <si>
    <t>A2(3)</t>
  </si>
  <si>
    <t>B(1)</t>
  </si>
  <si>
    <t>40 Лет Победы пр-кт 154 (в город), B(2)</t>
  </si>
  <si>
    <t>B(2)</t>
  </si>
  <si>
    <t>B(3)</t>
  </si>
  <si>
    <t>Белореченская 5-7, A</t>
  </si>
  <si>
    <t>Нет</t>
  </si>
  <si>
    <t>Белореченская 5-7, B</t>
  </si>
  <si>
    <t>Белорусская ул. 196а (через дорогу), A</t>
  </si>
  <si>
    <t>Белорусская ул. 196а (через дорогу), B</t>
  </si>
  <si>
    <t>Большая Садовая 15, РОЛЛЕР, A(1)</t>
  </si>
  <si>
    <t>Сити-формат</t>
  </si>
  <si>
    <t>1,2 X 1,8 Метр</t>
  </si>
  <si>
    <t>скроллерная бумага</t>
  </si>
  <si>
    <t>A(4)</t>
  </si>
  <si>
    <t>Большая Садовая 15, РОЛЛЕР, B(5)</t>
  </si>
  <si>
    <t>B(5)</t>
  </si>
  <si>
    <t>Большая Садовая 40, A</t>
  </si>
  <si>
    <t>Большая Садовая 40, B</t>
  </si>
  <si>
    <t>Большая Садовая ул. 126-128 РОЛЛЕР, A(3)</t>
  </si>
  <si>
    <t>Большая Садовая ул. 126-128 РОЛЛЕР, B(5)</t>
  </si>
  <si>
    <t>Большая Садовая ул. 142 (через дорогу) РОЛЛЕР, A(4)</t>
  </si>
  <si>
    <t>Большая Садовая ул. 142 (через дорогу) РОЛЛЕР, B(1)</t>
  </si>
  <si>
    <t>Большая Садовая ул. 154 РОЛЛЕР, A(1)</t>
  </si>
  <si>
    <t>Большая Садовая ул. 154 РОЛЛЕР, B(1)</t>
  </si>
  <si>
    <t>Большая Садовая ул. 176А РОЛЛЕР, A(2)</t>
  </si>
  <si>
    <t>Большая Садовая ул. 176А РОЛЛЕР, B(2)</t>
  </si>
  <si>
    <t>Большая Садовая ул. 18 РОЛЛЕР, A(2)</t>
  </si>
  <si>
    <t>Большая Садовая ул. 18 РОЛЛЕР, B(1)</t>
  </si>
  <si>
    <t>Большая Садовая ул. 180-182 РОЛЛЕР, A(1)</t>
  </si>
  <si>
    <t>Большая Садовая ул. 180-182 РОЛЛЕР, B(1)</t>
  </si>
  <si>
    <t>Большая Садовая ул. 32, пер.Халтуринский РОЛЛЕР, A(2)</t>
  </si>
  <si>
    <t>Большая Садовая ул. 32, пер.Халтуринский РОЛЛЕР, B(1)</t>
  </si>
  <si>
    <t>Большая Садовая ул. 35,  РОЛЛЕР, A(1)</t>
  </si>
  <si>
    <t>Большая Садовая ул. 35,  РОЛЛЕР, B(1)</t>
  </si>
  <si>
    <t>Большая Садовая ул. 58, /через дорогу/ парк Горького РОЛЛЕР, A(4)</t>
  </si>
  <si>
    <t>Большая Садовая ул. 58, /через дорогу/ парк Горького РОЛЛЕР, B(1)</t>
  </si>
  <si>
    <t>Большая Садовая ул. 75, пр-кт Соколова РОЛЛЕР, A(1)</t>
  </si>
  <si>
    <t>Большая Садовая ул. 75, пр-кт Соколова РОЛЛЕР, B(1)</t>
  </si>
  <si>
    <t>Большая Садовая ул. 81, Краеведческий музей, РОЛЛЕР, A(1)</t>
  </si>
  <si>
    <t>Большая Садовая ул. 81, Краеведческий музей, РОЛЛЕР, B(1)</t>
  </si>
  <si>
    <t>Борко ул. 3-5, A</t>
  </si>
  <si>
    <t>Борко ул. 3-5, B</t>
  </si>
  <si>
    <t>Братский пер. 16 / Московская ул. 12 РОЛЛЕР, A(2)</t>
  </si>
  <si>
    <t>Братский пер. 16 / Московская ул. 12 РОЛЛЕР, B(3)</t>
  </si>
  <si>
    <t>Буденновский 101/Мечникова РОЛЛЕР, A(1)</t>
  </si>
  <si>
    <t>Буденновский 101/Мечникова РОЛЛЕР, B(1)</t>
  </si>
  <si>
    <t>Будённовский 101/Мечникова/Комсомольская пл., A(1)</t>
  </si>
  <si>
    <t>Скроллер</t>
  </si>
  <si>
    <t>3,77 X 2,8 Метр</t>
  </si>
  <si>
    <t>A(6)</t>
  </si>
  <si>
    <t>Будённовский 101/Мечникова/Комсомольская пл., B(1)</t>
  </si>
  <si>
    <t>Буденновский пр-кт 106, A(1)</t>
  </si>
  <si>
    <t>Буденновский пр-кт 1А РОЛЛЕР, A(1)</t>
  </si>
  <si>
    <t>Буденновский пр-кт 1А РОЛЛЕР, B(1)</t>
  </si>
  <si>
    <t>Буденновский пр-кт 25 РОЛЛЕР, A(2)</t>
  </si>
  <si>
    <t>Буденновский пр-кт 25 РОЛЛЕР, B(1)</t>
  </si>
  <si>
    <t>Буденновский пр-кт 74 РОЛЛЕР, A(1)</t>
  </si>
  <si>
    <t>Буденновский пр-кт 74 РОЛЛЕР, B(1)</t>
  </si>
  <si>
    <t>Буденновский пр-кт 76 / Черепахина ул., C</t>
  </si>
  <si>
    <t>C</t>
  </si>
  <si>
    <t>Пиллар</t>
  </si>
  <si>
    <t>1,4х3 Метр</t>
  </si>
  <si>
    <t>Буденновский пр-кт 76 / Черепахина ул.РОЛЛЕР, A(1)</t>
  </si>
  <si>
    <t>Буденновский пр-кт 76 / Черепахина ул.РОЛЛЕР, B(2)</t>
  </si>
  <si>
    <t>Буденновский пр-кт 93А, A(2)</t>
  </si>
  <si>
    <t>Буденновский пр-кт 93А, B</t>
  </si>
  <si>
    <t>Буденновский пр-кт 99 / Текучева ул. РОЛЛЕР, A(1)</t>
  </si>
  <si>
    <t>Буденновский пр-кт 99 / Текучева ул. РОЛЛЕР, B(1)</t>
  </si>
  <si>
    <t>Буденновский пр-т 100Ж (через дорогу), A(2)</t>
  </si>
  <si>
    <t>Вавилова ул. 47А, РОЛЛЕР, A(2)</t>
  </si>
  <si>
    <t>Вавилова ул. 47А, РОЛЛЕР, B(1)</t>
  </si>
  <si>
    <t>Вавилова ул. 52, A(3)</t>
  </si>
  <si>
    <t>Вавилова ул. 58, B</t>
  </si>
  <si>
    <t>пластик</t>
  </si>
  <si>
    <t>Вавилова ул. 64 (в начале дома по ходу движения), A(2)</t>
  </si>
  <si>
    <t>Вавилова-Дачная, A(2)</t>
  </si>
  <si>
    <t>Варфоломеева ул. 217, A(1)</t>
  </si>
  <si>
    <t>Варфоломеева ул. 217, B</t>
  </si>
  <si>
    <t>Варфоломеева ул. 246-248, A(1)</t>
  </si>
  <si>
    <t>Варфоломеева ул. 246-248, B</t>
  </si>
  <si>
    <t>Волкова ул. 22, A</t>
  </si>
  <si>
    <t>Ворошиловский 47 - Б. Садовая 69 РОЛЛЕР (Иль де Боте), A(4)</t>
  </si>
  <si>
    <t>Ворошиловский 47 - Б. Садовая 69 РОЛЛЕР (Иль де Боте), B(1)</t>
  </si>
  <si>
    <t>Ворошиловский пр-кт 31 РОЛЛЕР, A(1)</t>
  </si>
  <si>
    <t>Ворошиловский пр-кт 31 РОЛЛЕР, B(1)</t>
  </si>
  <si>
    <t>Ворошиловский пр-кт 34 / Пушкинская ул. 125 РОЛЛЕР, A(3)</t>
  </si>
  <si>
    <t>Ворошиловский пр-кт 34 / Пушкинская ул. 125 РОЛЛЕР, B(1)</t>
  </si>
  <si>
    <t>Ворошиловский пр-кт 77-М.Горького (в начале дома по ходу движения), A(3)</t>
  </si>
  <si>
    <t>Ворошиловский пр-кт 77-М.Горького (в начале дома по ходу движения), B(1)</t>
  </si>
  <si>
    <t>Ворошиловский, 52-Лермонтовская, A(1)</t>
  </si>
  <si>
    <t>Ворошиловский, 52-Лермонтовская, B(2)</t>
  </si>
  <si>
    <t>Вятская ул. 108/1 / Днепровский пер., A</t>
  </si>
  <si>
    <t>Вятская ул. 120 (через дорогу), A</t>
  </si>
  <si>
    <t>Вятская ул. 43, A</t>
  </si>
  <si>
    <t>Вятская ул. 43, B</t>
  </si>
  <si>
    <t>Вятская ул. 49, A</t>
  </si>
  <si>
    <t>Гвардейский пер. 63А / Текучева ул., A(1)</t>
  </si>
  <si>
    <t>Горького М. ул. 149, A(1)</t>
  </si>
  <si>
    <t>A(7)</t>
  </si>
  <si>
    <t>Горького М. ул. 149, B(1)</t>
  </si>
  <si>
    <t>Горького ул. 140, РОЛЛЕР, A(1)</t>
  </si>
  <si>
    <t>Горького ул. 140, РОЛЛЕР, B(1)</t>
  </si>
  <si>
    <t>Добровольского ул. 1, A</t>
  </si>
  <si>
    <t>Добровольского ул. 16, B</t>
  </si>
  <si>
    <t>Доватора 259 ул. - ул. Маршала Жукова (на раздель-ной полосе) от Малиновского, A2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</si>
</sst>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sz val="8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u val="single"/>
      <sz val="8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vertical="center"/>
    </xf>
    <xf numFmtId="0" fontId="1" fillId="33" borderId="10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0" fontId="4" fillId="35" borderId="13" xfId="0" applyNumberFormat="1" applyFont="1" applyFill="1" applyBorder="1" applyAlignment="1">
      <alignment horizontal="left" vertical="center" indent="1"/>
    </xf>
    <xf numFmtId="0" fontId="5" fillId="0" borderId="0" xfId="42" applyNumberFormat="1" applyAlignment="1" applyProtection="1">
      <alignment vertical="center"/>
      <protection/>
    </xf>
    <xf numFmtId="0" fontId="5" fillId="34" borderId="13" xfId="42" applyNumberForma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13003"/>
      <rgbColor rgb="00993366"/>
      <rgbColor rgb="00B0C4DE"/>
      <rgbColor rgb="00CCFFFF"/>
      <rgbColor rgb="00FFFBF0"/>
      <rgbColor rgb="00F1FFEE"/>
      <rgbColor rgb="00AAAAAA"/>
      <rgbColor rgb="00B2222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FB59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70"/>
  <sheetViews>
    <sheetView tabSelected="1" zoomScalePageLayoutView="0" workbookViewId="0" topLeftCell="A1">
      <selection activeCell="E4" sqref="E4"/>
    </sheetView>
  </sheetViews>
  <sheetFormatPr defaultColWidth="10.66015625" defaultRowHeight="11.25"/>
  <cols>
    <col min="1" max="1" width="39.83203125" style="2" customWidth="1"/>
    <col min="2" max="4" width="14" style="2" customWidth="1"/>
    <col min="5" max="5" width="25.66015625" style="2" customWidth="1"/>
    <col min="6" max="6" width="14" style="2" customWidth="1"/>
    <col min="7" max="7" width="25.66015625" style="2" customWidth="1"/>
    <col min="8" max="10" width="14" style="2" customWidth="1"/>
    <col min="11" max="11" width="23.33203125" style="2" customWidth="1"/>
  </cols>
  <sheetData>
    <row r="1" s="2" customFormat="1" ht="15.75" customHeight="1">
      <c r="A1" s="3" t="s">
        <v>177</v>
      </c>
    </row>
    <row r="2" s="2" customFormat="1" ht="0.75" customHeight="1"/>
    <row r="3" s="2" customFormat="1" ht="11.25" customHeight="1">
      <c r="A3" s="4"/>
    </row>
    <row r="4" s="2" customFormat="1" ht="11.25" customHeight="1">
      <c r="A4" s="4"/>
    </row>
    <row r="5" spans="1:11" ht="11.25" customHeight="1">
      <c r="A5" s="12"/>
      <c r="B5"/>
      <c r="C5"/>
      <c r="D5"/>
      <c r="E5"/>
      <c r="F5"/>
      <c r="G5"/>
      <c r="H5"/>
      <c r="I5"/>
      <c r="J5"/>
      <c r="K5"/>
    </row>
    <row r="6" s="2" customFormat="1" ht="6" customHeight="1"/>
    <row r="7" spans="1:11" s="2" customFormat="1" ht="15.75" customHeight="1">
      <c r="A7" s="1" t="s">
        <v>178</v>
      </c>
      <c r="B7" s="1" t="s">
        <v>179</v>
      </c>
      <c r="C7" s="1" t="s">
        <v>180</v>
      </c>
      <c r="D7" s="1" t="s">
        <v>181</v>
      </c>
      <c r="E7" s="1" t="s">
        <v>182</v>
      </c>
      <c r="F7" s="1" t="s">
        <v>183</v>
      </c>
      <c r="G7" s="1" t="s">
        <v>184</v>
      </c>
      <c r="H7" s="1" t="s">
        <v>185</v>
      </c>
      <c r="I7" s="1" t="s">
        <v>186</v>
      </c>
      <c r="J7" s="1" t="s">
        <v>187</v>
      </c>
      <c r="K7" s="5" t="s">
        <v>188</v>
      </c>
    </row>
    <row r="8" spans="1:11" s="2" customFormat="1" ht="14.2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6">
        <v>2021</v>
      </c>
    </row>
    <row r="9" spans="1:11" s="7" customFormat="1" ht="30.75" customHeight="1">
      <c r="A9" s="8" t="s">
        <v>189</v>
      </c>
      <c r="B9" s="9" t="s">
        <v>190</v>
      </c>
      <c r="C9" s="10">
        <v>24000</v>
      </c>
      <c r="D9" s="9" t="s">
        <v>191</v>
      </c>
      <c r="E9" s="9" t="s">
        <v>192</v>
      </c>
      <c r="F9" s="9" t="s">
        <v>193</v>
      </c>
      <c r="G9" s="9" t="s">
        <v>194</v>
      </c>
      <c r="H9" s="9" t="s">
        <v>195</v>
      </c>
      <c r="I9" s="13" t="str">
        <f>HYPERLINK("https://yadi.sk/i/SLsIvlCvO_s5Ow","Ссылка")</f>
        <v>Ссылка</v>
      </c>
      <c r="J9" s="13" t="str">
        <f>HYPERLINK("https://yadi.sk/i/_un87q4_U7IJdQ","Ссылка")</f>
        <v>Ссылка</v>
      </c>
      <c r="K9" s="11"/>
    </row>
    <row r="10" spans="1:11" s="7" customFormat="1" ht="30.75" customHeight="1">
      <c r="A10" s="8" t="s">
        <v>204</v>
      </c>
      <c r="B10" s="9" t="s">
        <v>197</v>
      </c>
      <c r="C10" s="10">
        <v>22000</v>
      </c>
      <c r="D10" s="9" t="s">
        <v>191</v>
      </c>
      <c r="E10" s="9" t="s">
        <v>192</v>
      </c>
      <c r="F10" s="9" t="s">
        <v>193</v>
      </c>
      <c r="G10" s="9" t="s">
        <v>194</v>
      </c>
      <c r="H10" s="9" t="s">
        <v>195</v>
      </c>
      <c r="I10" s="13" t="str">
        <f>HYPERLINK("https://yadi.sk/i/G0SzZ9_B37Gnag","Ссылка")</f>
        <v>Ссылка</v>
      </c>
      <c r="J10" s="13" t="str">
        <f>HYPERLINK("https://disk.yandex.ru/i/Tpw5DhdnUU2BqA","Ссылка")</f>
        <v>Ссылка</v>
      </c>
      <c r="K10" s="11"/>
    </row>
    <row r="11" spans="1:11" s="7" customFormat="1" ht="30.75" customHeight="1">
      <c r="A11" s="8" t="s">
        <v>205</v>
      </c>
      <c r="B11" s="9" t="s">
        <v>201</v>
      </c>
      <c r="C11" s="10">
        <v>22000</v>
      </c>
      <c r="D11" s="9" t="s">
        <v>199</v>
      </c>
      <c r="E11" s="9" t="s">
        <v>192</v>
      </c>
      <c r="F11" s="9" t="s">
        <v>193</v>
      </c>
      <c r="G11" s="9" t="s">
        <v>194</v>
      </c>
      <c r="H11" s="9" t="s">
        <v>200</v>
      </c>
      <c r="I11" s="13" t="str">
        <f>HYPERLINK("https://yadi.sk/i/vB1A5M1J8dPE2g","Ссылка")</f>
        <v>Ссылка</v>
      </c>
      <c r="J11" s="13" t="str">
        <f>HYPERLINK("https://yadi.sk/i/eYDoyuPjFI10jA","Ссылка")</f>
        <v>Ссылка</v>
      </c>
      <c r="K11" s="11"/>
    </row>
    <row r="12" spans="1:11" s="7" customFormat="1" ht="30.75" customHeight="1">
      <c r="A12" s="8" t="s">
        <v>206</v>
      </c>
      <c r="B12" s="9" t="s">
        <v>207</v>
      </c>
      <c r="C12" s="10">
        <v>22000</v>
      </c>
      <c r="D12" s="9" t="s">
        <v>191</v>
      </c>
      <c r="E12" s="9" t="s">
        <v>192</v>
      </c>
      <c r="F12" s="9" t="s">
        <v>193</v>
      </c>
      <c r="G12" s="9" t="s">
        <v>194</v>
      </c>
      <c r="H12" s="9" t="s">
        <v>195</v>
      </c>
      <c r="I12" s="13" t="str">
        <f>HYPERLINK("https://yadi.sk/i/jjHSmLG7k6VO3Q","Ссылка")</f>
        <v>Ссылка</v>
      </c>
      <c r="J12" s="13" t="str">
        <f>HYPERLINK("https://yadi.sk/i/cQRkcd4UuBAq_Q","Ссылка")</f>
        <v>Ссылка</v>
      </c>
      <c r="K12" s="11"/>
    </row>
    <row r="13" spans="1:11" s="7" customFormat="1" ht="30.75" customHeight="1">
      <c r="A13" s="8" t="s">
        <v>212</v>
      </c>
      <c r="B13" s="9" t="s">
        <v>213</v>
      </c>
      <c r="C13" s="10">
        <v>22000</v>
      </c>
      <c r="D13" s="9" t="s">
        <v>191</v>
      </c>
      <c r="E13" s="9" t="s">
        <v>192</v>
      </c>
      <c r="F13" s="9" t="s">
        <v>193</v>
      </c>
      <c r="G13" s="9" t="s">
        <v>194</v>
      </c>
      <c r="H13" s="9" t="s">
        <v>195</v>
      </c>
      <c r="I13" s="13" t="str">
        <f>HYPERLINK("https://yadi.sk/i/6VaJ970txmH9oA","Ссылка")</f>
        <v>Ссылка</v>
      </c>
      <c r="J13" s="13" t="str">
        <f>HYPERLINK("https://yadi.sk/i/0v8vwL6VzhHpYw","Ссылка")</f>
        <v>Ссылка</v>
      </c>
      <c r="K13" s="11"/>
    </row>
    <row r="14" spans="1:11" s="7" customFormat="1" ht="30.75" customHeight="1">
      <c r="A14" s="8" t="s">
        <v>215</v>
      </c>
      <c r="B14" s="9" t="s">
        <v>201</v>
      </c>
      <c r="C14" s="10">
        <v>22000</v>
      </c>
      <c r="D14" s="9" t="s">
        <v>199</v>
      </c>
      <c r="E14" s="9" t="s">
        <v>192</v>
      </c>
      <c r="F14" s="9" t="s">
        <v>216</v>
      </c>
      <c r="G14" s="9" t="s">
        <v>194</v>
      </c>
      <c r="H14" s="9" t="s">
        <v>200</v>
      </c>
      <c r="I14" s="13" t="str">
        <f>HYPERLINK("https://yadi.sk/i/OT6m9yKQMjTP7g","Ссылка")</f>
        <v>Ссылка</v>
      </c>
      <c r="J14" s="13" t="str">
        <f>HYPERLINK("https://yadi.sk/i/U_cW21oPNosE-g","Ссылка")</f>
        <v>Ссылка</v>
      </c>
      <c r="K14" s="11"/>
    </row>
    <row r="15" spans="1:11" s="7" customFormat="1" ht="30.75" customHeight="1">
      <c r="A15" s="8" t="s">
        <v>217</v>
      </c>
      <c r="B15" s="9" t="s">
        <v>198</v>
      </c>
      <c r="C15" s="10">
        <v>22000</v>
      </c>
      <c r="D15" s="9" t="s">
        <v>199</v>
      </c>
      <c r="E15" s="9" t="s">
        <v>192</v>
      </c>
      <c r="F15" s="9" t="s">
        <v>216</v>
      </c>
      <c r="G15" s="9" t="s">
        <v>194</v>
      </c>
      <c r="H15" s="9" t="s">
        <v>200</v>
      </c>
      <c r="I15" s="13" t="str">
        <f>HYPERLINK("https://disk.yandex.ru/i/D2L4TJCcPdu_og","Ссылка")</f>
        <v>Ссылка</v>
      </c>
      <c r="J15" s="13" t="str">
        <f>HYPERLINK("https://disk.yandex.ru/i/e4OSjswxp0BFyw","Ссылка")</f>
        <v>Ссылка</v>
      </c>
      <c r="K15" s="11"/>
    </row>
    <row r="16" spans="1:11" s="7" customFormat="1" ht="30.75" customHeight="1">
      <c r="A16" s="8" t="s">
        <v>218</v>
      </c>
      <c r="B16" s="9" t="s">
        <v>201</v>
      </c>
      <c r="C16" s="10">
        <v>22000</v>
      </c>
      <c r="D16" s="9" t="s">
        <v>199</v>
      </c>
      <c r="E16" s="9" t="s">
        <v>192</v>
      </c>
      <c r="F16" s="9" t="s">
        <v>193</v>
      </c>
      <c r="G16" s="9" t="s">
        <v>194</v>
      </c>
      <c r="H16" s="9" t="s">
        <v>200</v>
      </c>
      <c r="I16" s="13" t="str">
        <f>HYPERLINK("https://yadi.sk/i/PYf4pZJ9ll8xZA","Ссылка")</f>
        <v>Ссылка</v>
      </c>
      <c r="J16" s="13" t="str">
        <f>HYPERLINK("https://yadi.sk/i/iqUQpp21SpSJ2A","Ссылка")</f>
        <v>Ссылка</v>
      </c>
      <c r="K16" s="11"/>
    </row>
    <row r="17" spans="1:11" s="7" customFormat="1" ht="30.75" customHeight="1">
      <c r="A17" s="8" t="s">
        <v>219</v>
      </c>
      <c r="B17" s="9" t="s">
        <v>198</v>
      </c>
      <c r="C17" s="10">
        <v>22000</v>
      </c>
      <c r="D17" s="9" t="s">
        <v>199</v>
      </c>
      <c r="E17" s="9" t="s">
        <v>192</v>
      </c>
      <c r="F17" s="9" t="s">
        <v>193</v>
      </c>
      <c r="G17" s="9" t="s">
        <v>194</v>
      </c>
      <c r="H17" s="9" t="s">
        <v>200</v>
      </c>
      <c r="I17" s="13" t="str">
        <f>HYPERLINK("https://yadi.sk/i/DkbsKYOdzr9keA","Ссылка")</f>
        <v>Ссылка</v>
      </c>
      <c r="J17" s="13" t="str">
        <f>HYPERLINK("https://yadi.sk/i/u-vu8MrZLmJUfw","Ссылка")</f>
        <v>Ссылка</v>
      </c>
      <c r="K17" s="11"/>
    </row>
    <row r="18" spans="1:11" s="7" customFormat="1" ht="30.75" customHeight="1">
      <c r="A18" s="8" t="s">
        <v>220</v>
      </c>
      <c r="B18" s="9" t="s">
        <v>190</v>
      </c>
      <c r="C18" s="10">
        <v>6000</v>
      </c>
      <c r="D18" s="9" t="s">
        <v>221</v>
      </c>
      <c r="E18" s="9" t="s">
        <v>222</v>
      </c>
      <c r="F18" s="9" t="s">
        <v>193</v>
      </c>
      <c r="G18" s="9" t="s">
        <v>194</v>
      </c>
      <c r="H18" s="9" t="s">
        <v>223</v>
      </c>
      <c r="I18" s="13" t="str">
        <f>HYPERLINK("https://yadi.sk/i/XgGLiIeYvYJV8w","Ссылка")</f>
        <v>Ссылка</v>
      </c>
      <c r="J18" s="13" t="str">
        <f>HYPERLINK("https://yadi.sk/i/J029jAPjqfaVAQ","Ссылка")</f>
        <v>Ссылка</v>
      </c>
      <c r="K18" s="11"/>
    </row>
    <row r="19" spans="1:11" s="7" customFormat="1" ht="30.75" customHeight="1">
      <c r="A19" s="8" t="s">
        <v>225</v>
      </c>
      <c r="B19" s="9" t="s">
        <v>226</v>
      </c>
      <c r="C19" s="10">
        <v>6000</v>
      </c>
      <c r="D19" s="9" t="s">
        <v>221</v>
      </c>
      <c r="E19" s="9" t="s">
        <v>222</v>
      </c>
      <c r="F19" s="9" t="s">
        <v>193</v>
      </c>
      <c r="G19" s="9" t="s">
        <v>194</v>
      </c>
      <c r="H19" s="9" t="s">
        <v>223</v>
      </c>
      <c r="I19" s="13" t="str">
        <f>HYPERLINK("https://yadi.sk/i/8F8zISQxdj3K8g","Ссылка")</f>
        <v>Ссылка</v>
      </c>
      <c r="J19" s="13" t="str">
        <f>HYPERLINK("https://yadi.sk/i/DGiP7Lr6_7lcSA","Ссылка")</f>
        <v>Ссылка</v>
      </c>
      <c r="K19" s="11"/>
    </row>
    <row r="20" spans="1:11" s="7" customFormat="1" ht="30.75" customHeight="1">
      <c r="A20" s="8" t="s">
        <v>227</v>
      </c>
      <c r="B20" s="9" t="s">
        <v>201</v>
      </c>
      <c r="C20" s="10">
        <v>6000</v>
      </c>
      <c r="D20" s="9" t="s">
        <v>221</v>
      </c>
      <c r="E20" s="9" t="s">
        <v>222</v>
      </c>
      <c r="F20" s="9" t="s">
        <v>216</v>
      </c>
      <c r="G20" s="9" t="s">
        <v>194</v>
      </c>
      <c r="H20" s="9" t="s">
        <v>223</v>
      </c>
      <c r="I20" s="13" t="str">
        <f>HYPERLINK("https://yadi.sk/i/Uw7xYBbC5LrzNw","Ссылка")</f>
        <v>Ссылка</v>
      </c>
      <c r="J20" s="13" t="str">
        <f>HYPERLINK("https://yadi.sk/i/eDMZllZRs3EFpQ","Ссылка")</f>
        <v>Ссылка</v>
      </c>
      <c r="K20" s="11"/>
    </row>
    <row r="21" spans="1:11" s="7" customFormat="1" ht="30.75" customHeight="1">
      <c r="A21" s="8" t="s">
        <v>228</v>
      </c>
      <c r="B21" s="9" t="s">
        <v>198</v>
      </c>
      <c r="C21" s="10">
        <v>6000</v>
      </c>
      <c r="D21" s="9" t="s">
        <v>221</v>
      </c>
      <c r="E21" s="9" t="s">
        <v>222</v>
      </c>
      <c r="F21" s="9" t="s">
        <v>216</v>
      </c>
      <c r="G21" s="9" t="s">
        <v>194</v>
      </c>
      <c r="H21" s="9" t="s">
        <v>223</v>
      </c>
      <c r="I21" s="13" t="str">
        <f>HYPERLINK("https://yadi.sk/i/AZ_FcM0hvH3sVQ","Ссылка")</f>
        <v>Ссылка</v>
      </c>
      <c r="J21" s="13" t="str">
        <f>HYPERLINK("https://yadi.sk/i/7c5unKgrx3F1FA","Ссылка")</f>
        <v>Ссылка</v>
      </c>
      <c r="K21" s="11"/>
    </row>
    <row r="22" spans="1:11" s="7" customFormat="1" ht="30.75" customHeight="1">
      <c r="A22" s="8" t="s">
        <v>229</v>
      </c>
      <c r="B22" s="9" t="s">
        <v>197</v>
      </c>
      <c r="C22" s="10">
        <v>6000</v>
      </c>
      <c r="D22" s="9" t="s">
        <v>221</v>
      </c>
      <c r="E22" s="9" t="s">
        <v>222</v>
      </c>
      <c r="F22" s="9" t="s">
        <v>193</v>
      </c>
      <c r="G22" s="9" t="s">
        <v>194</v>
      </c>
      <c r="H22" s="9" t="s">
        <v>223</v>
      </c>
      <c r="I22" s="13" t="str">
        <f>HYPERLINK("https://yadi.sk/i/5SikxT2agXS9gA","Ссылка")</f>
        <v>Ссылка</v>
      </c>
      <c r="J22" s="13" t="str">
        <f>HYPERLINK("https://yadi.sk/i/bELT-fdb1UNVxw","Ссылка")</f>
        <v>Ссылка</v>
      </c>
      <c r="K22" s="11"/>
    </row>
    <row r="23" spans="1:11" s="7" customFormat="1" ht="30.75" customHeight="1">
      <c r="A23" s="8" t="s">
        <v>230</v>
      </c>
      <c r="B23" s="9" t="s">
        <v>226</v>
      </c>
      <c r="C23" s="10">
        <v>6000</v>
      </c>
      <c r="D23" s="9" t="s">
        <v>221</v>
      </c>
      <c r="E23" s="9" t="s">
        <v>222</v>
      </c>
      <c r="F23" s="9" t="s">
        <v>193</v>
      </c>
      <c r="G23" s="9" t="s">
        <v>194</v>
      </c>
      <c r="H23" s="9" t="s">
        <v>223</v>
      </c>
      <c r="I23" s="13" t="str">
        <f>HYPERLINK("https://yadi.sk/i/khUvekJnK5nxyg","Ссылка")</f>
        <v>Ссылка</v>
      </c>
      <c r="J23" s="13" t="str">
        <f>HYPERLINK("https://yadi.sk/i/sAvHNst0n7RJnw","Ссылка")</f>
        <v>Ссылка</v>
      </c>
      <c r="K23" s="11"/>
    </row>
    <row r="24" spans="1:11" s="7" customFormat="1" ht="30.75" customHeight="1">
      <c r="A24" s="8" t="s">
        <v>231</v>
      </c>
      <c r="B24" s="9" t="s">
        <v>224</v>
      </c>
      <c r="C24" s="10">
        <v>6000</v>
      </c>
      <c r="D24" s="9" t="s">
        <v>221</v>
      </c>
      <c r="E24" s="9" t="s">
        <v>222</v>
      </c>
      <c r="F24" s="9" t="s">
        <v>193</v>
      </c>
      <c r="G24" s="9" t="s">
        <v>194</v>
      </c>
      <c r="H24" s="9" t="s">
        <v>223</v>
      </c>
      <c r="I24" s="13" t="str">
        <f>HYPERLINK("https://yadi.sk/i/cu41LVV9aZ1MTA","Ссылка")</f>
        <v>Ссылка</v>
      </c>
      <c r="J24" s="13" t="str">
        <f>HYPERLINK("https://yadi.sk/i/zuzcFaihzx0uXA","Ссылка")</f>
        <v>Ссылка</v>
      </c>
      <c r="K24" s="11"/>
    </row>
    <row r="25" spans="1:11" s="7" customFormat="1" ht="30.75" customHeight="1">
      <c r="A25" s="8" t="s">
        <v>232</v>
      </c>
      <c r="B25" s="9" t="s">
        <v>211</v>
      </c>
      <c r="C25" s="10">
        <v>6000</v>
      </c>
      <c r="D25" s="9" t="s">
        <v>221</v>
      </c>
      <c r="E25" s="9" t="s">
        <v>222</v>
      </c>
      <c r="F25" s="9" t="s">
        <v>193</v>
      </c>
      <c r="G25" s="9" t="s">
        <v>194</v>
      </c>
      <c r="H25" s="9" t="s">
        <v>223</v>
      </c>
      <c r="I25" s="13" t="str">
        <f>HYPERLINK("https://yadi.sk/i/Ja1LtefopxJnEw","Ссылка")</f>
        <v>Ссылка</v>
      </c>
      <c r="J25" s="13" t="str">
        <f>HYPERLINK("https://yadi.sk/i/OD--S1Yw2ja3dg","Ссылка")</f>
        <v>Ссылка</v>
      </c>
      <c r="K25" s="11"/>
    </row>
    <row r="26" spans="1:11" s="7" customFormat="1" ht="30.75" customHeight="1">
      <c r="A26" s="8" t="s">
        <v>233</v>
      </c>
      <c r="B26" s="9" t="s">
        <v>190</v>
      </c>
      <c r="C26" s="10">
        <v>6000</v>
      </c>
      <c r="D26" s="9" t="s">
        <v>221</v>
      </c>
      <c r="E26" s="9" t="s">
        <v>222</v>
      </c>
      <c r="F26" s="9" t="s">
        <v>193</v>
      </c>
      <c r="G26" s="9" t="s">
        <v>194</v>
      </c>
      <c r="H26" s="9" t="s">
        <v>223</v>
      </c>
      <c r="I26" s="13" t="str">
        <f>HYPERLINK("https://yadi.sk/i/uXJ0e7fHp-49zg","Ссылка")</f>
        <v>Ссылка</v>
      </c>
      <c r="J26" s="13" t="str">
        <f>HYPERLINK("https://yadi.sk/i/tbXjLLOk9SYPvg","Ссылка")</f>
        <v>Ссылка</v>
      </c>
      <c r="K26" s="11"/>
    </row>
    <row r="27" spans="1:11" s="7" customFormat="1" ht="30.75" customHeight="1">
      <c r="A27" s="8" t="s">
        <v>234</v>
      </c>
      <c r="B27" s="9" t="s">
        <v>211</v>
      </c>
      <c r="C27" s="10">
        <v>6000</v>
      </c>
      <c r="D27" s="9" t="s">
        <v>221</v>
      </c>
      <c r="E27" s="9" t="s">
        <v>222</v>
      </c>
      <c r="F27" s="9" t="s">
        <v>193</v>
      </c>
      <c r="G27" s="9" t="s">
        <v>194</v>
      </c>
      <c r="H27" s="9" t="s">
        <v>223</v>
      </c>
      <c r="I27" s="13" t="str">
        <f>HYPERLINK("https://yadi.sk/i/aRfb5rny6JKDpg","Ссылка")</f>
        <v>Ссылка</v>
      </c>
      <c r="J27" s="13" t="str">
        <f>HYPERLINK("https://yadi.sk/i/zXGafXDdVC6YpA","Ссылка")</f>
        <v>Ссылка</v>
      </c>
      <c r="K27" s="11"/>
    </row>
    <row r="28" spans="1:11" s="7" customFormat="1" ht="30.75" customHeight="1">
      <c r="A28" s="8" t="s">
        <v>235</v>
      </c>
      <c r="B28" s="9" t="s">
        <v>196</v>
      </c>
      <c r="C28" s="10">
        <v>6000</v>
      </c>
      <c r="D28" s="9" t="s">
        <v>221</v>
      </c>
      <c r="E28" s="9" t="s">
        <v>222</v>
      </c>
      <c r="F28" s="9" t="s">
        <v>193</v>
      </c>
      <c r="G28" s="9" t="s">
        <v>194</v>
      </c>
      <c r="H28" s="9" t="s">
        <v>223</v>
      </c>
      <c r="I28" s="13" t="str">
        <f>HYPERLINK("https://yadi.sk/i/YNlxvNOhY2oX5Q","Ссылка")</f>
        <v>Ссылка</v>
      </c>
      <c r="J28" s="13" t="str">
        <f>HYPERLINK("https://yadi.sk/i/3xJ2iPAjCruSPQ","Ссылка")</f>
        <v>Ссылка</v>
      </c>
      <c r="K28" s="11"/>
    </row>
    <row r="29" spans="1:11" s="7" customFormat="1" ht="30.75" customHeight="1">
      <c r="A29" s="8" t="s">
        <v>236</v>
      </c>
      <c r="B29" s="9" t="s">
        <v>213</v>
      </c>
      <c r="C29" s="10">
        <v>6000</v>
      </c>
      <c r="D29" s="9" t="s">
        <v>221</v>
      </c>
      <c r="E29" s="9" t="s">
        <v>222</v>
      </c>
      <c r="F29" s="9" t="s">
        <v>193</v>
      </c>
      <c r="G29" s="9" t="s">
        <v>194</v>
      </c>
      <c r="H29" s="9" t="s">
        <v>223</v>
      </c>
      <c r="I29" s="13" t="str">
        <f>HYPERLINK("https://yadi.sk/i/Ckpm-FcHP4gTeA","Ссылка")</f>
        <v>Ссылка</v>
      </c>
      <c r="J29" s="13" t="str">
        <f>HYPERLINK("https://yadi.sk/i/S_DgIuWyQyHtFQ","Ссылка")</f>
        <v>Ссылка</v>
      </c>
      <c r="K29" s="11"/>
    </row>
    <row r="30" spans="1:11" s="7" customFormat="1" ht="30.75" customHeight="1">
      <c r="A30" s="8" t="s">
        <v>237</v>
      </c>
      <c r="B30" s="9" t="s">
        <v>196</v>
      </c>
      <c r="C30" s="10">
        <v>6000</v>
      </c>
      <c r="D30" s="9" t="s">
        <v>221</v>
      </c>
      <c r="E30" s="9" t="s">
        <v>222</v>
      </c>
      <c r="F30" s="9" t="s">
        <v>193</v>
      </c>
      <c r="G30" s="9" t="s">
        <v>194</v>
      </c>
      <c r="H30" s="9" t="s">
        <v>223</v>
      </c>
      <c r="I30" s="13" t="str">
        <f>HYPERLINK("https://yadi.sk/i/rwiuedTQtToCIQ","Ссылка")</f>
        <v>Ссылка</v>
      </c>
      <c r="J30" s="13" t="str">
        <f>HYPERLINK("https://yadi.sk/i/dTziVHh3H4-gHA","Ссылка")</f>
        <v>Ссылка</v>
      </c>
      <c r="K30" s="11"/>
    </row>
    <row r="31" spans="1:11" s="7" customFormat="1" ht="30.75" customHeight="1">
      <c r="A31" s="8" t="s">
        <v>238</v>
      </c>
      <c r="B31" s="9" t="s">
        <v>211</v>
      </c>
      <c r="C31" s="10">
        <v>6000</v>
      </c>
      <c r="D31" s="9" t="s">
        <v>221</v>
      </c>
      <c r="E31" s="9" t="s">
        <v>222</v>
      </c>
      <c r="F31" s="9" t="s">
        <v>193</v>
      </c>
      <c r="G31" s="9" t="s">
        <v>194</v>
      </c>
      <c r="H31" s="9" t="s">
        <v>223</v>
      </c>
      <c r="I31" s="13" t="str">
        <f>HYPERLINK("https://yadi.sk/i/x7tT_4IFjLYWnw","Ссылка")</f>
        <v>Ссылка</v>
      </c>
      <c r="J31" s="13" t="str">
        <f>HYPERLINK("https://yadi.sk/i/4_wIxA1n7lMHQw","Ссылка")</f>
        <v>Ссылка</v>
      </c>
      <c r="K31" s="11"/>
    </row>
    <row r="32" spans="1:11" s="7" customFormat="1" ht="30.75" customHeight="1">
      <c r="A32" s="8" t="s">
        <v>239</v>
      </c>
      <c r="B32" s="9" t="s">
        <v>190</v>
      </c>
      <c r="C32" s="10">
        <v>6000</v>
      </c>
      <c r="D32" s="9" t="s">
        <v>221</v>
      </c>
      <c r="E32" s="9" t="s">
        <v>222</v>
      </c>
      <c r="F32" s="9" t="s">
        <v>193</v>
      </c>
      <c r="G32" s="9" t="s">
        <v>194</v>
      </c>
      <c r="H32" s="9" t="s">
        <v>223</v>
      </c>
      <c r="I32" s="13" t="str">
        <f>HYPERLINK("https://yadi.sk/i/t5FTt-5LHfttBw","Ссылка")</f>
        <v>Ссылка</v>
      </c>
      <c r="J32" s="13" t="str">
        <f>HYPERLINK("https://yadi.sk/i/1WxaAlF5c1K0eQ","Ссылка")</f>
        <v>Ссылка</v>
      </c>
      <c r="K32" s="11"/>
    </row>
    <row r="33" spans="1:11" s="7" customFormat="1" ht="30.75" customHeight="1">
      <c r="A33" s="8" t="s">
        <v>240</v>
      </c>
      <c r="B33" s="9" t="s">
        <v>211</v>
      </c>
      <c r="C33" s="10">
        <v>6000</v>
      </c>
      <c r="D33" s="9" t="s">
        <v>221</v>
      </c>
      <c r="E33" s="9" t="s">
        <v>222</v>
      </c>
      <c r="F33" s="9" t="s">
        <v>193</v>
      </c>
      <c r="G33" s="9" t="s">
        <v>194</v>
      </c>
      <c r="H33" s="9" t="s">
        <v>223</v>
      </c>
      <c r="I33" s="13" t="str">
        <f>HYPERLINK("https://yadi.sk/i/1UnI-LuibI9ASQ","Ссылка")</f>
        <v>Ссылка</v>
      </c>
      <c r="J33" s="13" t="str">
        <f>HYPERLINK("https://yadi.sk/i/IbQ0y4-PFxOmpg","Ссылка")</f>
        <v>Ссылка</v>
      </c>
      <c r="K33" s="11"/>
    </row>
    <row r="34" spans="1:11" s="7" customFormat="1" ht="30.75" customHeight="1">
      <c r="A34" s="8" t="s">
        <v>241</v>
      </c>
      <c r="B34" s="9" t="s">
        <v>196</v>
      </c>
      <c r="C34" s="10">
        <v>6000</v>
      </c>
      <c r="D34" s="9" t="s">
        <v>221</v>
      </c>
      <c r="E34" s="9" t="s">
        <v>222</v>
      </c>
      <c r="F34" s="9" t="s">
        <v>193</v>
      </c>
      <c r="G34" s="9" t="s">
        <v>194</v>
      </c>
      <c r="H34" s="9" t="s">
        <v>223</v>
      </c>
      <c r="I34" s="13" t="str">
        <f>HYPERLINK("https://yadi.sk/i/5BX12VCnR2dK7g","Ссылка")</f>
        <v>Ссылка</v>
      </c>
      <c r="J34" s="13" t="str">
        <f>HYPERLINK("https://yadi.sk/i/9sOEj9U7m9FAIQ","Ссылка")</f>
        <v>Ссылка</v>
      </c>
      <c r="K34" s="11"/>
    </row>
    <row r="35" spans="1:11" s="7" customFormat="1" ht="30.75" customHeight="1">
      <c r="A35" s="8" t="s">
        <v>242</v>
      </c>
      <c r="B35" s="9" t="s">
        <v>211</v>
      </c>
      <c r="C35" s="10">
        <v>6000</v>
      </c>
      <c r="D35" s="9" t="s">
        <v>221</v>
      </c>
      <c r="E35" s="9" t="s">
        <v>222</v>
      </c>
      <c r="F35" s="9" t="s">
        <v>193</v>
      </c>
      <c r="G35" s="9" t="s">
        <v>194</v>
      </c>
      <c r="H35" s="9" t="s">
        <v>223</v>
      </c>
      <c r="I35" s="13" t="str">
        <f>HYPERLINK("https://yadi.sk/i/LPdzHTaSwQhuqw","Ссылка")</f>
        <v>Ссылка</v>
      </c>
      <c r="J35" s="13" t="str">
        <f>HYPERLINK("https://yadi.sk/i/QAcshKVzJlHu6g","Ссылка")</f>
        <v>Ссылка</v>
      </c>
      <c r="K35" s="11"/>
    </row>
    <row r="36" spans="1:11" s="7" customFormat="1" ht="30.75" customHeight="1">
      <c r="A36" s="8" t="s">
        <v>243</v>
      </c>
      <c r="B36" s="9" t="s">
        <v>190</v>
      </c>
      <c r="C36" s="10">
        <v>6000</v>
      </c>
      <c r="D36" s="9" t="s">
        <v>221</v>
      </c>
      <c r="E36" s="9" t="s">
        <v>222</v>
      </c>
      <c r="F36" s="9" t="s">
        <v>193</v>
      </c>
      <c r="G36" s="9" t="s">
        <v>194</v>
      </c>
      <c r="H36" s="9" t="s">
        <v>223</v>
      </c>
      <c r="I36" s="13" t="str">
        <f>HYPERLINK("https://yadi.sk/i/R3zRMsbwRaCvJQ","Ссылка")</f>
        <v>Ссылка</v>
      </c>
      <c r="J36" s="13" t="str">
        <f>HYPERLINK("https://yadi.sk/i/esqHmJtA5kI8Fg","Ссылка")</f>
        <v>Ссылка</v>
      </c>
      <c r="K36" s="11"/>
    </row>
    <row r="37" spans="1:11" s="7" customFormat="1" ht="30.75" customHeight="1">
      <c r="A37" s="8" t="s">
        <v>244</v>
      </c>
      <c r="B37" s="9" t="s">
        <v>211</v>
      </c>
      <c r="C37" s="10">
        <v>6000</v>
      </c>
      <c r="D37" s="9" t="s">
        <v>221</v>
      </c>
      <c r="E37" s="9" t="s">
        <v>222</v>
      </c>
      <c r="F37" s="9" t="s">
        <v>193</v>
      </c>
      <c r="G37" s="9" t="s">
        <v>194</v>
      </c>
      <c r="H37" s="9" t="s">
        <v>223</v>
      </c>
      <c r="I37" s="13" t="str">
        <f>HYPERLINK("https://yadi.sk/i/jz6nhslPOnFiOg","Ссылка")</f>
        <v>Ссылка</v>
      </c>
      <c r="J37" s="13" t="str">
        <f>HYPERLINK("https://yadi.sk/i/i8bSXqM5yiUxOg","Ссылка")</f>
        <v>Ссылка</v>
      </c>
      <c r="K37" s="11"/>
    </row>
    <row r="38" spans="1:11" s="7" customFormat="1" ht="30.75" customHeight="1">
      <c r="A38" s="8" t="s">
        <v>245</v>
      </c>
      <c r="B38" s="9" t="s">
        <v>224</v>
      </c>
      <c r="C38" s="10">
        <v>6000</v>
      </c>
      <c r="D38" s="9" t="s">
        <v>221</v>
      </c>
      <c r="E38" s="9" t="s">
        <v>222</v>
      </c>
      <c r="F38" s="9" t="s">
        <v>193</v>
      </c>
      <c r="G38" s="9" t="s">
        <v>194</v>
      </c>
      <c r="H38" s="9" t="s">
        <v>223</v>
      </c>
      <c r="I38" s="13" t="str">
        <f>HYPERLINK("https://yadi.sk/i/xQsPjNyd7BLRkA","Ссылка")</f>
        <v>Ссылка</v>
      </c>
      <c r="J38" s="13" t="str">
        <f>HYPERLINK("https://yadi.sk/i/zo_x5Rv7TW-7kw","Ссылка")</f>
        <v>Ссылка</v>
      </c>
      <c r="K38" s="11"/>
    </row>
    <row r="39" spans="1:11" s="7" customFormat="1" ht="30.75" customHeight="1">
      <c r="A39" s="8" t="s">
        <v>246</v>
      </c>
      <c r="B39" s="9" t="s">
        <v>211</v>
      </c>
      <c r="C39" s="10">
        <v>6000</v>
      </c>
      <c r="D39" s="9" t="s">
        <v>221</v>
      </c>
      <c r="E39" s="9" t="s">
        <v>222</v>
      </c>
      <c r="F39" s="9" t="s">
        <v>193</v>
      </c>
      <c r="G39" s="9" t="s">
        <v>194</v>
      </c>
      <c r="H39" s="9" t="s">
        <v>223</v>
      </c>
      <c r="I39" s="13" t="str">
        <f>HYPERLINK("https://yadi.sk/i/OzOg2EHwGo-_aA","Ссылка")</f>
        <v>Ссылка</v>
      </c>
      <c r="J39" s="13" t="str">
        <f>HYPERLINK("https://yadi.sk/i/doksccfFYMmEvA","Ссылка")</f>
        <v>Ссылка</v>
      </c>
      <c r="K39" s="11"/>
    </row>
    <row r="40" spans="1:11" s="7" customFormat="1" ht="30.75" customHeight="1">
      <c r="A40" s="8" t="s">
        <v>247</v>
      </c>
      <c r="B40" s="9" t="s">
        <v>190</v>
      </c>
      <c r="C40" s="10">
        <v>6000</v>
      </c>
      <c r="D40" s="9" t="s">
        <v>221</v>
      </c>
      <c r="E40" s="9" t="s">
        <v>222</v>
      </c>
      <c r="F40" s="9" t="s">
        <v>193</v>
      </c>
      <c r="G40" s="9" t="s">
        <v>194</v>
      </c>
      <c r="H40" s="9" t="s">
        <v>223</v>
      </c>
      <c r="I40" s="13" t="str">
        <f>HYPERLINK("https://yadi.sk/i/k1fMdbNel_x5Jg","Ссылка")</f>
        <v>Ссылка</v>
      </c>
      <c r="J40" s="13" t="str">
        <f>HYPERLINK("https://yadi.sk/i/XsFFYId4xPHzDA","Ссылка")</f>
        <v>Ссылка</v>
      </c>
      <c r="K40" s="11"/>
    </row>
    <row r="41" spans="1:11" s="7" customFormat="1" ht="30.75" customHeight="1">
      <c r="A41" s="8" t="s">
        <v>248</v>
      </c>
      <c r="B41" s="9" t="s">
        <v>211</v>
      </c>
      <c r="C41" s="10">
        <v>6000</v>
      </c>
      <c r="D41" s="9" t="s">
        <v>221</v>
      </c>
      <c r="E41" s="9" t="s">
        <v>222</v>
      </c>
      <c r="F41" s="9" t="s">
        <v>193</v>
      </c>
      <c r="G41" s="9" t="s">
        <v>194</v>
      </c>
      <c r="H41" s="9" t="s">
        <v>223</v>
      </c>
      <c r="I41" s="13" t="str">
        <f>HYPERLINK("https://yadi.sk/i/wGH8c5SzYwPY1Q","Ссылка")</f>
        <v>Ссылка</v>
      </c>
      <c r="J41" s="13" t="str">
        <f>HYPERLINK("https://yadi.sk/i/womfBKoqIwb8ag","Ссылка")</f>
        <v>Ссылка</v>
      </c>
      <c r="K41" s="11"/>
    </row>
    <row r="42" spans="1:11" s="7" customFormat="1" ht="30.75" customHeight="1">
      <c r="A42" s="8" t="s">
        <v>249</v>
      </c>
      <c r="B42" s="9" t="s">
        <v>190</v>
      </c>
      <c r="C42" s="10">
        <v>6000</v>
      </c>
      <c r="D42" s="9" t="s">
        <v>221</v>
      </c>
      <c r="E42" s="9" t="s">
        <v>222</v>
      </c>
      <c r="F42" s="9" t="s">
        <v>193</v>
      </c>
      <c r="G42" s="9" t="s">
        <v>194</v>
      </c>
      <c r="H42" s="9" t="s">
        <v>223</v>
      </c>
      <c r="I42" s="13" t="str">
        <f>HYPERLINK("https://yadi.sk/i/31OC3I3BcCCGSQ","Ссылка")</f>
        <v>Ссылка</v>
      </c>
      <c r="J42" s="13" t="str">
        <f>HYPERLINK("https://yadi.sk/i/PrnKivSebwc_rw","Ссылка")</f>
        <v>Ссылка</v>
      </c>
      <c r="K42" s="11"/>
    </row>
    <row r="43" spans="1:11" s="7" customFormat="1" ht="30.75" customHeight="1">
      <c r="A43" s="8" t="s">
        <v>250</v>
      </c>
      <c r="B43" s="9" t="s">
        <v>211</v>
      </c>
      <c r="C43" s="10">
        <v>6000</v>
      </c>
      <c r="D43" s="9" t="s">
        <v>221</v>
      </c>
      <c r="E43" s="9" t="s">
        <v>222</v>
      </c>
      <c r="F43" s="9" t="s">
        <v>193</v>
      </c>
      <c r="G43" s="9" t="s">
        <v>194</v>
      </c>
      <c r="H43" s="9" t="s">
        <v>223</v>
      </c>
      <c r="I43" s="13" t="str">
        <f>HYPERLINK("https://yadi.sk/i/ceQNaabFRZEwZg","Ссылка")</f>
        <v>Ссылка</v>
      </c>
      <c r="J43" s="13" t="str">
        <f>HYPERLINK("https://yadi.sk/i/MTKO5SF-EgQLWg","Ссылка")</f>
        <v>Ссылка</v>
      </c>
      <c r="K43" s="11"/>
    </row>
    <row r="44" spans="1:11" s="7" customFormat="1" ht="30.75" customHeight="1">
      <c r="A44" s="8" t="s">
        <v>251</v>
      </c>
      <c r="B44" s="9" t="s">
        <v>201</v>
      </c>
      <c r="C44" s="10">
        <v>22000</v>
      </c>
      <c r="D44" s="9" t="s">
        <v>199</v>
      </c>
      <c r="E44" s="9" t="s">
        <v>192</v>
      </c>
      <c r="F44" s="9" t="s">
        <v>193</v>
      </c>
      <c r="G44" s="9" t="s">
        <v>194</v>
      </c>
      <c r="H44" s="9" t="s">
        <v>200</v>
      </c>
      <c r="I44" s="13" t="str">
        <f>HYPERLINK("https://yadi.sk/i/2Ve5-KJJU-CkNw","Ссылка")</f>
        <v>Ссылка</v>
      </c>
      <c r="J44" s="13" t="str">
        <f>HYPERLINK("https://yadi.sk/i/HWJcXCd6Un4bPg","Ссылка")</f>
        <v>Ссылка</v>
      </c>
      <c r="K44" s="11"/>
    </row>
    <row r="45" spans="1:11" s="7" customFormat="1" ht="30.75" customHeight="1">
      <c r="A45" s="8" t="s">
        <v>252</v>
      </c>
      <c r="B45" s="9" t="s">
        <v>198</v>
      </c>
      <c r="C45" s="10">
        <v>22000</v>
      </c>
      <c r="D45" s="9" t="s">
        <v>199</v>
      </c>
      <c r="E45" s="9" t="s">
        <v>192</v>
      </c>
      <c r="F45" s="9" t="s">
        <v>193</v>
      </c>
      <c r="G45" s="9" t="s">
        <v>194</v>
      </c>
      <c r="H45" s="9" t="s">
        <v>200</v>
      </c>
      <c r="I45" s="13" t="str">
        <f>HYPERLINK("https://yadi.sk/i/tA0QYTLSxcR-dA","Ссылка")</f>
        <v>Ссылка</v>
      </c>
      <c r="J45" s="13" t="str">
        <f>HYPERLINK("https://yadi.sk/i/vQKfBhEqNOmTHA","Ссылка")</f>
        <v>Ссылка</v>
      </c>
      <c r="K45" s="11"/>
    </row>
    <row r="46" spans="1:11" s="7" customFormat="1" ht="30.75" customHeight="1">
      <c r="A46" s="8" t="s">
        <v>253</v>
      </c>
      <c r="B46" s="9" t="s">
        <v>196</v>
      </c>
      <c r="C46" s="10">
        <v>6000</v>
      </c>
      <c r="D46" s="9" t="s">
        <v>221</v>
      </c>
      <c r="E46" s="9" t="s">
        <v>222</v>
      </c>
      <c r="F46" s="9" t="s">
        <v>193</v>
      </c>
      <c r="G46" s="9" t="s">
        <v>194</v>
      </c>
      <c r="H46" s="9" t="s">
        <v>223</v>
      </c>
      <c r="I46" s="13" t="str">
        <f>HYPERLINK("https://yadi.sk/i/RzwkjLacJ5NESA","Ссылка")</f>
        <v>Ссылка</v>
      </c>
      <c r="J46" s="13" t="str">
        <f>HYPERLINK("https://yadi.sk/i/z9My9o5XAhrQig","Ссылка")</f>
        <v>Ссылка</v>
      </c>
      <c r="K46" s="11"/>
    </row>
    <row r="47" spans="1:11" s="7" customFormat="1" ht="30.75" customHeight="1">
      <c r="A47" s="8" t="s">
        <v>254</v>
      </c>
      <c r="B47" s="9" t="s">
        <v>214</v>
      </c>
      <c r="C47" s="10">
        <v>6000</v>
      </c>
      <c r="D47" s="9" t="s">
        <v>221</v>
      </c>
      <c r="E47" s="9" t="s">
        <v>222</v>
      </c>
      <c r="F47" s="9" t="s">
        <v>193</v>
      </c>
      <c r="G47" s="9" t="s">
        <v>194</v>
      </c>
      <c r="H47" s="9" t="s">
        <v>223</v>
      </c>
      <c r="I47" s="13" t="str">
        <f>HYPERLINK("https://yadi.sk/i/MebCK0OD7-PyvA","Ссылка")</f>
        <v>Ссылка</v>
      </c>
      <c r="J47" s="13" t="str">
        <f>HYPERLINK("https://yadi.sk/i/xLE0EYoVYOGJMw","Ссылка")</f>
        <v>Ссылка</v>
      </c>
      <c r="K47" s="11"/>
    </row>
    <row r="48" spans="1:11" s="7" customFormat="1" ht="30.75" customHeight="1">
      <c r="A48" s="8" t="s">
        <v>255</v>
      </c>
      <c r="B48" s="9" t="s">
        <v>190</v>
      </c>
      <c r="C48" s="10">
        <v>6000</v>
      </c>
      <c r="D48" s="9" t="s">
        <v>221</v>
      </c>
      <c r="E48" s="9" t="s">
        <v>222</v>
      </c>
      <c r="F48" s="9" t="s">
        <v>193</v>
      </c>
      <c r="G48" s="9" t="s">
        <v>194</v>
      </c>
      <c r="H48" s="9" t="s">
        <v>223</v>
      </c>
      <c r="I48" s="13" t="str">
        <f>HYPERLINK("https://yadi.sk/i/OOMAh5smRxzX3Q","Ссылка")</f>
        <v>Ссылка</v>
      </c>
      <c r="J48" s="13" t="str">
        <f>HYPERLINK("https://yadi.sk/i/YIo3D6NL19T7RQ","Ссылка")</f>
        <v>Ссылка</v>
      </c>
      <c r="K48" s="11"/>
    </row>
    <row r="49" spans="1:11" s="7" customFormat="1" ht="30.75" customHeight="1">
      <c r="A49" s="8" t="s">
        <v>256</v>
      </c>
      <c r="B49" s="9" t="s">
        <v>211</v>
      </c>
      <c r="C49" s="10">
        <v>6000</v>
      </c>
      <c r="D49" s="9" t="s">
        <v>221</v>
      </c>
      <c r="E49" s="9" t="s">
        <v>222</v>
      </c>
      <c r="F49" s="9" t="s">
        <v>193</v>
      </c>
      <c r="G49" s="9" t="s">
        <v>194</v>
      </c>
      <c r="H49" s="9" t="s">
        <v>223</v>
      </c>
      <c r="I49" s="13" t="str">
        <f>HYPERLINK("https://yadi.sk/i/39JSlF-3-8XThQ","Ссылка")</f>
        <v>Ссылка</v>
      </c>
      <c r="J49" s="13" t="str">
        <f>HYPERLINK("https://yadi.sk/i/l8TsTGCvo3mKaw","Ссылка")</f>
        <v>Ссылка</v>
      </c>
      <c r="K49" s="11"/>
    </row>
    <row r="50" spans="1:11" s="7" customFormat="1" ht="30.75" customHeight="1">
      <c r="A50" s="8" t="s">
        <v>257</v>
      </c>
      <c r="B50" s="9" t="s">
        <v>190</v>
      </c>
      <c r="C50" s="10">
        <v>20000</v>
      </c>
      <c r="D50" s="9" t="s">
        <v>258</v>
      </c>
      <c r="E50" s="9" t="s">
        <v>259</v>
      </c>
      <c r="F50" s="9" t="s">
        <v>193</v>
      </c>
      <c r="G50" s="9" t="s">
        <v>194</v>
      </c>
      <c r="H50" s="9" t="s">
        <v>223</v>
      </c>
      <c r="I50" s="13" t="str">
        <f>HYPERLINK("https://disk.yandex.ru/i/OOMAh5smRxzX3Q","Ссылка")</f>
        <v>Ссылка</v>
      </c>
      <c r="J50" s="13" t="str">
        <f>HYPERLINK("https://disk.yandex.ru/i/lsLYLwzGfOVDrg","Ссылка")</f>
        <v>Ссылка</v>
      </c>
      <c r="K50" s="11"/>
    </row>
    <row r="51" spans="1:11" s="7" customFormat="1" ht="30.75" customHeight="1">
      <c r="A51" s="8" t="s">
        <v>261</v>
      </c>
      <c r="B51" s="9" t="s">
        <v>211</v>
      </c>
      <c r="C51" s="10">
        <v>20000</v>
      </c>
      <c r="D51" s="9" t="s">
        <v>258</v>
      </c>
      <c r="E51" s="9" t="s">
        <v>259</v>
      </c>
      <c r="F51" s="9" t="s">
        <v>193</v>
      </c>
      <c r="G51" s="9" t="s">
        <v>194</v>
      </c>
      <c r="H51" s="9" t="s">
        <v>223</v>
      </c>
      <c r="I51" s="13" t="str">
        <f>HYPERLINK("https://yadi.sk/i/bERnQKM5ZZno9w","Ссылка")</f>
        <v>Ссылка</v>
      </c>
      <c r="J51" s="13" t="str">
        <f>HYPERLINK("https://yadi.sk/i/xYb0p1oqCRsPQA","Ссылка")</f>
        <v>Ссылка</v>
      </c>
      <c r="K51" s="11"/>
    </row>
    <row r="52" spans="1:11" s="7" customFormat="1" ht="30.75" customHeight="1">
      <c r="A52" s="8" t="s">
        <v>262</v>
      </c>
      <c r="B52" s="9" t="s">
        <v>190</v>
      </c>
      <c r="C52" s="10">
        <v>20000</v>
      </c>
      <c r="D52" s="9" t="s">
        <v>258</v>
      </c>
      <c r="E52" s="9" t="s">
        <v>259</v>
      </c>
      <c r="F52" s="9" t="s">
        <v>193</v>
      </c>
      <c r="G52" s="9" t="s">
        <v>194</v>
      </c>
      <c r="H52" s="9" t="s">
        <v>223</v>
      </c>
      <c r="I52" s="13" t="str">
        <f>HYPERLINK("https://yadi.sk/i/xpWy6ODGg7KpxA","Ссылка")</f>
        <v>Ссылка</v>
      </c>
      <c r="J52" s="13" t="str">
        <f>HYPERLINK("https://yadi.sk/i/bwFTd2_ZJxkRxA","Ссылка")</f>
        <v>Ссылка</v>
      </c>
      <c r="K52" s="11"/>
    </row>
    <row r="53" spans="1:11" s="7" customFormat="1" ht="30.75" customHeight="1">
      <c r="A53" s="8" t="s">
        <v>263</v>
      </c>
      <c r="B53" s="9" t="s">
        <v>190</v>
      </c>
      <c r="C53" s="10">
        <v>6000</v>
      </c>
      <c r="D53" s="9" t="s">
        <v>221</v>
      </c>
      <c r="E53" s="9" t="s">
        <v>222</v>
      </c>
      <c r="F53" s="9" t="s">
        <v>193</v>
      </c>
      <c r="G53" s="9" t="s">
        <v>194</v>
      </c>
      <c r="H53" s="9" t="s">
        <v>223</v>
      </c>
      <c r="I53" s="13" t="str">
        <f>HYPERLINK("https://yadi.sk/i/iPeK5Mw9oinSuQ","Ссылка")</f>
        <v>Ссылка</v>
      </c>
      <c r="J53" s="13" t="str">
        <f>HYPERLINK("https://yadi.sk/i/gf0CwX6CqJf_PQ","Ссылка")</f>
        <v>Ссылка</v>
      </c>
      <c r="K53" s="11"/>
    </row>
    <row r="54" spans="1:11" s="7" customFormat="1" ht="30.75" customHeight="1">
      <c r="A54" s="8" t="s">
        <v>264</v>
      </c>
      <c r="B54" s="9" t="s">
        <v>211</v>
      </c>
      <c r="C54" s="10">
        <v>6000</v>
      </c>
      <c r="D54" s="9" t="s">
        <v>221</v>
      </c>
      <c r="E54" s="9" t="s">
        <v>222</v>
      </c>
      <c r="F54" s="9" t="s">
        <v>193</v>
      </c>
      <c r="G54" s="9" t="s">
        <v>194</v>
      </c>
      <c r="H54" s="9" t="s">
        <v>223</v>
      </c>
      <c r="I54" s="13" t="str">
        <f>HYPERLINK("https://yadi.sk/i/1Y2jAONjv7WFhg","Ссылка")</f>
        <v>Ссылка</v>
      </c>
      <c r="J54" s="13" t="str">
        <f>HYPERLINK("https://yadi.sk/i/-h_MIgxJs6wrNA","Ссылка")</f>
        <v>Ссылка</v>
      </c>
      <c r="K54" s="11"/>
    </row>
    <row r="55" spans="1:11" s="7" customFormat="1" ht="30.75" customHeight="1">
      <c r="A55" s="8" t="s">
        <v>265</v>
      </c>
      <c r="B55" s="9" t="s">
        <v>196</v>
      </c>
      <c r="C55" s="10">
        <v>6000</v>
      </c>
      <c r="D55" s="9" t="s">
        <v>221</v>
      </c>
      <c r="E55" s="9" t="s">
        <v>222</v>
      </c>
      <c r="F55" s="9" t="s">
        <v>193</v>
      </c>
      <c r="G55" s="9" t="s">
        <v>194</v>
      </c>
      <c r="H55" s="9" t="s">
        <v>223</v>
      </c>
      <c r="I55" s="13" t="str">
        <f>HYPERLINK("https://yadi.sk/i/yAB2TXcH-iVvjw","Ссылка")</f>
        <v>Ссылка</v>
      </c>
      <c r="J55" s="13" t="str">
        <f>HYPERLINK("https://disk.yandex.ru/i/xC-9CHXc8Xn0Nw","Ссылка")</f>
        <v>Ссылка</v>
      </c>
      <c r="K55" s="11"/>
    </row>
    <row r="56" spans="1:11" s="7" customFormat="1" ht="30.75" customHeight="1">
      <c r="A56" s="8" t="s">
        <v>266</v>
      </c>
      <c r="B56" s="9" t="s">
        <v>211</v>
      </c>
      <c r="C56" s="10">
        <v>6000</v>
      </c>
      <c r="D56" s="9" t="s">
        <v>221</v>
      </c>
      <c r="E56" s="9" t="s">
        <v>222</v>
      </c>
      <c r="F56" s="9" t="s">
        <v>193</v>
      </c>
      <c r="G56" s="9" t="s">
        <v>194</v>
      </c>
      <c r="H56" s="9" t="s">
        <v>223</v>
      </c>
      <c r="I56" s="13" t="str">
        <f>HYPERLINK("https://yadi.sk/i/dCWRw_u2jz_nTA","Ссылка")</f>
        <v>Ссылка</v>
      </c>
      <c r="J56" s="13" t="str">
        <f>HYPERLINK("https://disk.yandex.ru/i/FYSThDx-ybIHYg","Ссылка")</f>
        <v>Ссылка</v>
      </c>
      <c r="K56" s="11"/>
    </row>
    <row r="57" spans="1:11" s="7" customFormat="1" ht="30.75" customHeight="1">
      <c r="A57" s="8" t="s">
        <v>267</v>
      </c>
      <c r="B57" s="9" t="s">
        <v>190</v>
      </c>
      <c r="C57" s="10">
        <v>6000</v>
      </c>
      <c r="D57" s="9" t="s">
        <v>221</v>
      </c>
      <c r="E57" s="9" t="s">
        <v>222</v>
      </c>
      <c r="F57" s="9" t="s">
        <v>193</v>
      </c>
      <c r="G57" s="9" t="s">
        <v>194</v>
      </c>
      <c r="H57" s="9" t="s">
        <v>223</v>
      </c>
      <c r="I57" s="13" t="str">
        <f>HYPERLINK("https://yadi.sk/i/opBIEg9Ikf7ZNg","Ссылка")</f>
        <v>Ссылка</v>
      </c>
      <c r="J57" s="13" t="str">
        <f>HYPERLINK("https://yadi.sk/i/aEsMcEh1tlBHKg","Ссылка")</f>
        <v>Ссылка</v>
      </c>
      <c r="K57" s="11"/>
    </row>
    <row r="58" spans="1:11" s="7" customFormat="1" ht="30.75" customHeight="1">
      <c r="A58" s="8" t="s">
        <v>268</v>
      </c>
      <c r="B58" s="9" t="s">
        <v>211</v>
      </c>
      <c r="C58" s="10">
        <v>6000</v>
      </c>
      <c r="D58" s="9" t="s">
        <v>221</v>
      </c>
      <c r="E58" s="9" t="s">
        <v>222</v>
      </c>
      <c r="F58" s="9" t="s">
        <v>193</v>
      </c>
      <c r="G58" s="9" t="s">
        <v>194</v>
      </c>
      <c r="H58" s="9" t="s">
        <v>223</v>
      </c>
      <c r="I58" s="13" t="str">
        <f>HYPERLINK("https://yadi.sk/i/nZc5vQlX09sWvQ","Ссылка")</f>
        <v>Ссылка</v>
      </c>
      <c r="J58" s="13" t="str">
        <f>HYPERLINK("https://yadi.sk/i/bmqvnU0tZWKiPg","Ссылка")</f>
        <v>Ссылка</v>
      </c>
      <c r="K58" s="11"/>
    </row>
    <row r="59" spans="1:11" s="7" customFormat="1" ht="30.75" customHeight="1">
      <c r="A59" s="8" t="s">
        <v>269</v>
      </c>
      <c r="B59" s="9" t="s">
        <v>270</v>
      </c>
      <c r="C59" s="10">
        <v>10000</v>
      </c>
      <c r="D59" s="9" t="s">
        <v>271</v>
      </c>
      <c r="E59" s="9" t="s">
        <v>272</v>
      </c>
      <c r="F59" s="9" t="s">
        <v>193</v>
      </c>
      <c r="G59" s="9" t="s">
        <v>194</v>
      </c>
      <c r="H59" s="9" t="s">
        <v>223</v>
      </c>
      <c r="I59" s="13" t="str">
        <f>HYPERLINK("https://yadi.sk/i/LpM8LB02TnPXLA","Ссылка")</f>
        <v>Ссылка</v>
      </c>
      <c r="J59" s="13" t="str">
        <f>HYPERLINK("https://yadi.sk/i/D_es_fPgK4j32w","Ссылка")</f>
        <v>Ссылка</v>
      </c>
      <c r="K59" s="11"/>
    </row>
    <row r="60" spans="1:11" s="7" customFormat="1" ht="30.75" customHeight="1">
      <c r="A60" s="8" t="s">
        <v>273</v>
      </c>
      <c r="B60" s="9" t="s">
        <v>190</v>
      </c>
      <c r="C60" s="10">
        <v>10000</v>
      </c>
      <c r="D60" s="9" t="s">
        <v>271</v>
      </c>
      <c r="E60" s="9" t="s">
        <v>272</v>
      </c>
      <c r="F60" s="9" t="s">
        <v>193</v>
      </c>
      <c r="G60" s="9" t="s">
        <v>194</v>
      </c>
      <c r="H60" s="9" t="s">
        <v>223</v>
      </c>
      <c r="I60" s="13" t="str">
        <f>HYPERLINK("https://yadi.sk/i/h2c6XWVdDdU5Ag","Ссылка")</f>
        <v>Ссылка</v>
      </c>
      <c r="J60" s="13" t="str">
        <f>HYPERLINK("https://yadi.sk/i/VwneZfN5Y8wuTA","Ссылка")</f>
        <v>Ссылка</v>
      </c>
      <c r="K60" s="11"/>
    </row>
    <row r="61" spans="1:11" s="7" customFormat="1" ht="30.75" customHeight="1">
      <c r="A61" s="8" t="s">
        <v>274</v>
      </c>
      <c r="B61" s="9" t="s">
        <v>213</v>
      </c>
      <c r="C61" s="10">
        <v>10000</v>
      </c>
      <c r="D61" s="9" t="s">
        <v>271</v>
      </c>
      <c r="E61" s="9" t="s">
        <v>272</v>
      </c>
      <c r="F61" s="9" t="s">
        <v>193</v>
      </c>
      <c r="G61" s="9" t="s">
        <v>194</v>
      </c>
      <c r="H61" s="9" t="s">
        <v>223</v>
      </c>
      <c r="I61" s="13" t="str">
        <f>HYPERLINK("https://yadi.sk/i/t5YDPo0HsayJTQ","Ссылка")</f>
        <v>Ссылка</v>
      </c>
      <c r="J61" s="13" t="str">
        <f>HYPERLINK("https://yadi.sk/i/tEQV9yqoFlm1Yw","Ссылка")</f>
        <v>Ссылка</v>
      </c>
      <c r="K61" s="11"/>
    </row>
    <row r="62" spans="1:11" s="7" customFormat="1" ht="30.75" customHeight="1">
      <c r="A62" s="8" t="s">
        <v>275</v>
      </c>
      <c r="B62" s="9" t="s">
        <v>196</v>
      </c>
      <c r="C62" s="10">
        <v>20000</v>
      </c>
      <c r="D62" s="9" t="s">
        <v>258</v>
      </c>
      <c r="E62" s="9" t="s">
        <v>259</v>
      </c>
      <c r="F62" s="9" t="s">
        <v>193</v>
      </c>
      <c r="G62" s="9" t="s">
        <v>194</v>
      </c>
      <c r="H62" s="9" t="s">
        <v>223</v>
      </c>
      <c r="I62" s="13" t="str">
        <f>HYPERLINK("https://yadi.sk/i/r7abEt0pUYiQ0g","Ссылка")</f>
        <v>Ссылка</v>
      </c>
      <c r="J62" s="13" t="str">
        <f>HYPERLINK("https://yadi.sk/i/jgBlUCd0i_kn0A","Ссылка")</f>
        <v>Ссылка</v>
      </c>
      <c r="K62" s="11"/>
    </row>
    <row r="63" spans="1:11" s="7" customFormat="1" ht="30.75" customHeight="1">
      <c r="A63" s="8" t="s">
        <v>276</v>
      </c>
      <c r="B63" s="9" t="s">
        <v>198</v>
      </c>
      <c r="C63" s="10">
        <v>20000</v>
      </c>
      <c r="D63" s="9" t="s">
        <v>258</v>
      </c>
      <c r="E63" s="9" t="s">
        <v>259</v>
      </c>
      <c r="F63" s="9" t="s">
        <v>193</v>
      </c>
      <c r="G63" s="9" t="s">
        <v>194</v>
      </c>
      <c r="H63" s="9" t="s">
        <v>223</v>
      </c>
      <c r="I63" s="13" t="str">
        <f>HYPERLINK("https://yadi.sk/i/Zs87uS8-V7RIBg","Ссылка")</f>
        <v>Ссылка</v>
      </c>
      <c r="J63" s="13" t="str">
        <f>HYPERLINK("https://yadi.sk/i/m8Mhn2ODcjDqaA","Ссылка")</f>
        <v>Ссылка</v>
      </c>
      <c r="K63" s="11"/>
    </row>
    <row r="64" spans="1:11" s="7" customFormat="1" ht="30.75" customHeight="1">
      <c r="A64" s="8" t="s">
        <v>277</v>
      </c>
      <c r="B64" s="9" t="s">
        <v>190</v>
      </c>
      <c r="C64" s="10">
        <v>6000</v>
      </c>
      <c r="D64" s="9" t="s">
        <v>221</v>
      </c>
      <c r="E64" s="9" t="s">
        <v>222</v>
      </c>
      <c r="F64" s="9" t="s">
        <v>193</v>
      </c>
      <c r="G64" s="9" t="s">
        <v>194</v>
      </c>
      <c r="H64" s="9" t="s">
        <v>223</v>
      </c>
      <c r="I64" s="13" t="str">
        <f>HYPERLINK("https://yadi.sk/i/-f5trR93Isea9A","Ссылка")</f>
        <v>Ссылка</v>
      </c>
      <c r="J64" s="13" t="str">
        <f>HYPERLINK("https://yadi.sk/i/pCaLxRNmdXNecg","Ссылка")</f>
        <v>Ссылка</v>
      </c>
      <c r="K64" s="11"/>
    </row>
    <row r="65" spans="1:11" s="7" customFormat="1" ht="30.75" customHeight="1">
      <c r="A65" s="8" t="s">
        <v>278</v>
      </c>
      <c r="B65" s="9" t="s">
        <v>211</v>
      </c>
      <c r="C65" s="10">
        <v>6000</v>
      </c>
      <c r="D65" s="9" t="s">
        <v>221</v>
      </c>
      <c r="E65" s="9" t="s">
        <v>222</v>
      </c>
      <c r="F65" s="9" t="s">
        <v>193</v>
      </c>
      <c r="G65" s="9" t="s">
        <v>194</v>
      </c>
      <c r="H65" s="9" t="s">
        <v>223</v>
      </c>
      <c r="I65" s="13" t="str">
        <f>HYPERLINK("https://yadi.sk/i/PbnU4QytTn9oQA","Ссылка")</f>
        <v>Ссылка</v>
      </c>
      <c r="J65" s="13" t="str">
        <f>HYPERLINK("https://yadi.sk/i/vkJS-_jM-lIWZA","Ссылка")</f>
        <v>Ссылка</v>
      </c>
      <c r="K65" s="11"/>
    </row>
    <row r="66" spans="1:11" s="7" customFormat="1" ht="30.75" customHeight="1">
      <c r="A66" s="8" t="s">
        <v>279</v>
      </c>
      <c r="B66" s="9" t="s">
        <v>196</v>
      </c>
      <c r="C66" s="10">
        <v>20000</v>
      </c>
      <c r="D66" s="9" t="s">
        <v>258</v>
      </c>
      <c r="E66" s="9" t="s">
        <v>259</v>
      </c>
      <c r="F66" s="9" t="s">
        <v>193</v>
      </c>
      <c r="G66" s="9" t="s">
        <v>194</v>
      </c>
      <c r="H66" s="9" t="s">
        <v>223</v>
      </c>
      <c r="I66" s="13" t="str">
        <f>HYPERLINK("https://yadi.sk/i/msC-9660Uhbasw","Ссылка")</f>
        <v>Ссылка</v>
      </c>
      <c r="J66" s="13" t="str">
        <f>HYPERLINK("https://yadi.sk/i/T5fQjXyFFvziQw","Ссылка")</f>
        <v>Ссылка</v>
      </c>
      <c r="K66" s="11"/>
    </row>
    <row r="67" spans="1:11" s="7" customFormat="1" ht="30.75" customHeight="1">
      <c r="A67" s="8" t="s">
        <v>280</v>
      </c>
      <c r="B67" s="9" t="s">
        <v>196</v>
      </c>
      <c r="C67" s="10">
        <v>6000</v>
      </c>
      <c r="D67" s="9" t="s">
        <v>221</v>
      </c>
      <c r="E67" s="9" t="s">
        <v>222</v>
      </c>
      <c r="F67" s="9" t="s">
        <v>193</v>
      </c>
      <c r="G67" s="9" t="s">
        <v>194</v>
      </c>
      <c r="H67" s="9" t="s">
        <v>223</v>
      </c>
      <c r="I67" s="13" t="str">
        <f>HYPERLINK("https://yadi.sk/i/0aHk0Jm4ayWxOw","Ссылка")</f>
        <v>Ссылка</v>
      </c>
      <c r="J67" s="13" t="str">
        <f>HYPERLINK("https://yadi.sk/i/BAjUV_mkdPzOaw","Ссылка")</f>
        <v>Ссылка</v>
      </c>
      <c r="K67" s="11"/>
    </row>
    <row r="68" spans="1:11" s="7" customFormat="1" ht="30.75" customHeight="1">
      <c r="A68" s="8" t="s">
        <v>281</v>
      </c>
      <c r="B68" s="9" t="s">
        <v>211</v>
      </c>
      <c r="C68" s="10">
        <v>6000</v>
      </c>
      <c r="D68" s="9" t="s">
        <v>221</v>
      </c>
      <c r="E68" s="9" t="s">
        <v>222</v>
      </c>
      <c r="F68" s="9" t="s">
        <v>193</v>
      </c>
      <c r="G68" s="9" t="s">
        <v>194</v>
      </c>
      <c r="H68" s="9" t="s">
        <v>223</v>
      </c>
      <c r="I68" s="13" t="str">
        <f>HYPERLINK("https://yadi.sk/i/7tL6Tn9-BLBHuA","Ссылка")</f>
        <v>Ссылка</v>
      </c>
      <c r="J68" s="13" t="str">
        <f>HYPERLINK("https://yadi.sk/i/56XH7M6-WFTUUw","Ссылка")</f>
        <v>Ссылка</v>
      </c>
      <c r="K68" s="11"/>
    </row>
    <row r="69" spans="1:11" s="7" customFormat="1" ht="30.75" customHeight="1">
      <c r="A69" s="8" t="s">
        <v>282</v>
      </c>
      <c r="B69" s="9" t="s">
        <v>197</v>
      </c>
      <c r="C69" s="10">
        <v>22000</v>
      </c>
      <c r="D69" s="9" t="s">
        <v>191</v>
      </c>
      <c r="E69" s="9" t="s">
        <v>192</v>
      </c>
      <c r="F69" s="9" t="s">
        <v>193</v>
      </c>
      <c r="G69" s="9" t="s">
        <v>194</v>
      </c>
      <c r="H69" s="9" t="s">
        <v>195</v>
      </c>
      <c r="I69" s="13" t="str">
        <f>HYPERLINK("https://yadi.sk/i/bpB7CdvzDh5B1g","Ссылка")</f>
        <v>Ссылка</v>
      </c>
      <c r="J69" s="13" t="str">
        <f>HYPERLINK("https://disk.yandex.ru/i/JkAS5rhpWHr9JA","Ссылка")</f>
        <v>Ссылка</v>
      </c>
      <c r="K69" s="11"/>
    </row>
    <row r="70" spans="1:11" s="7" customFormat="1" ht="30.75" customHeight="1">
      <c r="A70" s="8" t="s">
        <v>283</v>
      </c>
      <c r="B70" s="9" t="s">
        <v>198</v>
      </c>
      <c r="C70" s="10">
        <v>22000</v>
      </c>
      <c r="D70" s="9" t="s">
        <v>199</v>
      </c>
      <c r="E70" s="9" t="s">
        <v>192</v>
      </c>
      <c r="F70" s="9" t="s">
        <v>193</v>
      </c>
      <c r="G70" s="9" t="s">
        <v>194</v>
      </c>
      <c r="H70" s="9" t="s">
        <v>200</v>
      </c>
      <c r="I70" s="13" t="str">
        <f>HYPERLINK("https://yadi.sk/i/S7Ur7FX3mn_Vew","Ссылка")</f>
        <v>Ссылка</v>
      </c>
      <c r="J70" s="13" t="str">
        <f>HYPERLINK("https://disk.yandex.ru/i/sVzlmqNmkCkfVA","Ссылка")</f>
        <v>Ссылка</v>
      </c>
      <c r="K70" s="11"/>
    </row>
    <row r="71" spans="1:11" s="7" customFormat="1" ht="30.75" customHeight="1">
      <c r="A71" s="8" t="s">
        <v>285</v>
      </c>
      <c r="B71" s="9" t="s">
        <v>196</v>
      </c>
      <c r="C71" s="10">
        <v>22000</v>
      </c>
      <c r="D71" s="9" t="s">
        <v>191</v>
      </c>
      <c r="E71" s="9" t="s">
        <v>192</v>
      </c>
      <c r="F71" s="9" t="s">
        <v>193</v>
      </c>
      <c r="G71" s="9" t="s">
        <v>194</v>
      </c>
      <c r="H71" s="9" t="s">
        <v>284</v>
      </c>
      <c r="I71" s="13" t="str">
        <f>HYPERLINK("https://yadi.sk/i/fJVPW0EVLpTjCQ","Ссылка")</f>
        <v>Ссылка</v>
      </c>
      <c r="J71" s="13" t="str">
        <f>HYPERLINK("https://yadi.sk/i/vosAJ9gsa9aG9g","Ссылка")</f>
        <v>Ссылка</v>
      </c>
      <c r="K71" s="11"/>
    </row>
    <row r="72" spans="1:11" s="7" customFormat="1" ht="30.75" customHeight="1">
      <c r="A72" s="8" t="s">
        <v>286</v>
      </c>
      <c r="B72" s="9" t="s">
        <v>196</v>
      </c>
      <c r="C72" s="10">
        <v>22000</v>
      </c>
      <c r="D72" s="9" t="s">
        <v>191</v>
      </c>
      <c r="E72" s="9" t="s">
        <v>192</v>
      </c>
      <c r="F72" s="9" t="s">
        <v>193</v>
      </c>
      <c r="G72" s="9" t="s">
        <v>194</v>
      </c>
      <c r="H72" s="9" t="s">
        <v>195</v>
      </c>
      <c r="I72" s="13" t="str">
        <f>HYPERLINK("https://yadi.sk/i/08oMZlQV_u6u6g","Ссылка")</f>
        <v>Ссылка</v>
      </c>
      <c r="J72" s="13" t="str">
        <f>HYPERLINK("https://yadi.sk/i/0v2pV1bPNft0Jg","Ссылка")</f>
        <v>Ссылка</v>
      </c>
      <c r="K72" s="11"/>
    </row>
    <row r="73" spans="1:11" s="7" customFormat="1" ht="30.75" customHeight="1">
      <c r="A73" s="8" t="s">
        <v>287</v>
      </c>
      <c r="B73" s="9" t="s">
        <v>190</v>
      </c>
      <c r="C73" s="10">
        <v>20000</v>
      </c>
      <c r="D73" s="9" t="s">
        <v>258</v>
      </c>
      <c r="E73" s="9" t="s">
        <v>259</v>
      </c>
      <c r="F73" s="9" t="s">
        <v>193</v>
      </c>
      <c r="G73" s="9" t="s">
        <v>194</v>
      </c>
      <c r="H73" s="9" t="s">
        <v>223</v>
      </c>
      <c r="I73" s="13" t="str">
        <f>HYPERLINK("https://yadi.sk/i/LgrmylwgQvumZw","Ссылка")</f>
        <v>Ссылка</v>
      </c>
      <c r="J73" s="13" t="str">
        <f>HYPERLINK("https://yadi.sk/i/YCX2tB0X8wJXcw","Ссылка")</f>
        <v>Ссылка</v>
      </c>
      <c r="K73" s="11"/>
    </row>
    <row r="74" spans="1:11" s="7" customFormat="1" ht="30.75" customHeight="1">
      <c r="A74" s="8" t="s">
        <v>288</v>
      </c>
      <c r="B74" s="9" t="s">
        <v>198</v>
      </c>
      <c r="C74" s="10">
        <v>20000</v>
      </c>
      <c r="D74" s="9" t="s">
        <v>258</v>
      </c>
      <c r="E74" s="9" t="s">
        <v>259</v>
      </c>
      <c r="F74" s="9" t="s">
        <v>193</v>
      </c>
      <c r="G74" s="9" t="s">
        <v>194</v>
      </c>
      <c r="H74" s="9" t="s">
        <v>223</v>
      </c>
      <c r="I74" s="13" t="str">
        <f>HYPERLINK("https://yadi.sk/i/Tb6mcKBFwptgOg","Ссылка")</f>
        <v>Ссылка</v>
      </c>
      <c r="J74" s="13" t="str">
        <f>HYPERLINK("https://yadi.sk/i/Voo01nzwBM-e2Q","Ссылка")</f>
        <v>Ссылка</v>
      </c>
      <c r="K74" s="11"/>
    </row>
    <row r="75" spans="1:11" s="7" customFormat="1" ht="30.75" customHeight="1">
      <c r="A75" s="8" t="s">
        <v>289</v>
      </c>
      <c r="B75" s="9" t="s">
        <v>190</v>
      </c>
      <c r="C75" s="10">
        <v>20000</v>
      </c>
      <c r="D75" s="9" t="s">
        <v>258</v>
      </c>
      <c r="E75" s="9" t="s">
        <v>259</v>
      </c>
      <c r="F75" s="9" t="s">
        <v>193</v>
      </c>
      <c r="G75" s="9" t="s">
        <v>194</v>
      </c>
      <c r="H75" s="9" t="s">
        <v>223</v>
      </c>
      <c r="I75" s="13" t="str">
        <f>HYPERLINK("https://yadi.sk/i/7TFpSYoI4qxLuQ","Ссылка")</f>
        <v>Ссылка</v>
      </c>
      <c r="J75" s="13" t="str">
        <f>HYPERLINK("https://yadi.sk/i/FKk9axRQzSmWFg","Ссылка")</f>
        <v>Ссылка</v>
      </c>
      <c r="K75" s="11"/>
    </row>
    <row r="76" spans="1:11" s="7" customFormat="1" ht="30.75" customHeight="1">
      <c r="A76" s="8" t="s">
        <v>290</v>
      </c>
      <c r="B76" s="9" t="s">
        <v>198</v>
      </c>
      <c r="C76" s="10">
        <v>20000</v>
      </c>
      <c r="D76" s="9" t="s">
        <v>258</v>
      </c>
      <c r="E76" s="9" t="s">
        <v>259</v>
      </c>
      <c r="F76" s="9" t="s">
        <v>193</v>
      </c>
      <c r="G76" s="9" t="s">
        <v>194</v>
      </c>
      <c r="H76" s="9" t="s">
        <v>223</v>
      </c>
      <c r="I76" s="13" t="str">
        <f>HYPERLINK("https://yadi.sk/i/4a4SzGRFy80_Sg","Ссылка")</f>
        <v>Ссылка</v>
      </c>
      <c r="J76" s="13" t="str">
        <f>HYPERLINK("https://yadi.sk/i/k9fMSyGjqv89mQ","Ссылка")</f>
        <v>Ссылка</v>
      </c>
      <c r="K76" s="11"/>
    </row>
    <row r="77" spans="1:11" s="7" customFormat="1" ht="30.75" customHeight="1">
      <c r="A77" s="8" t="s">
        <v>291</v>
      </c>
      <c r="B77" s="9" t="s">
        <v>201</v>
      </c>
      <c r="C77" s="10">
        <v>22000</v>
      </c>
      <c r="D77" s="9" t="s">
        <v>199</v>
      </c>
      <c r="E77" s="9" t="s">
        <v>192</v>
      </c>
      <c r="F77" s="9" t="s">
        <v>193</v>
      </c>
      <c r="G77" s="9" t="s">
        <v>194</v>
      </c>
      <c r="H77" s="9" t="s">
        <v>200</v>
      </c>
      <c r="I77" s="13" t="str">
        <f>HYPERLINK("https://yadi.sk/i/cvG1v2ag_s0LrQ","Ссылка")</f>
        <v>Ссылка</v>
      </c>
      <c r="J77" s="13" t="str">
        <f>HYPERLINK("https://yadi.sk/i/RZvT2yiDYGMWpA","Ссылка")</f>
        <v>Ссылка</v>
      </c>
      <c r="K77" s="11"/>
    </row>
    <row r="78" spans="1:11" s="7" customFormat="1" ht="30.75" customHeight="1">
      <c r="A78" s="8" t="s">
        <v>292</v>
      </c>
      <c r="B78" s="9" t="s">
        <v>224</v>
      </c>
      <c r="C78" s="10">
        <v>6000</v>
      </c>
      <c r="D78" s="9" t="s">
        <v>221</v>
      </c>
      <c r="E78" s="9" t="s">
        <v>222</v>
      </c>
      <c r="F78" s="9" t="s">
        <v>193</v>
      </c>
      <c r="G78" s="9" t="s">
        <v>194</v>
      </c>
      <c r="H78" s="9" t="s">
        <v>223</v>
      </c>
      <c r="I78" s="13" t="str">
        <f>HYPERLINK("https://yadi.sk/i/WA2Yo7d6fJxQKg","Ссылка")</f>
        <v>Ссылка</v>
      </c>
      <c r="J78" s="13" t="str">
        <f>HYPERLINK("https://yadi.sk/i/oQ4Zl1Ur6VBUfg","Ссылка")</f>
        <v>Ссылка</v>
      </c>
      <c r="K78" s="11"/>
    </row>
    <row r="79" spans="1:11" s="7" customFormat="1" ht="30.75" customHeight="1">
      <c r="A79" s="8" t="s">
        <v>293</v>
      </c>
      <c r="B79" s="9" t="s">
        <v>211</v>
      </c>
      <c r="C79" s="10">
        <v>6000</v>
      </c>
      <c r="D79" s="9" t="s">
        <v>221</v>
      </c>
      <c r="E79" s="9" t="s">
        <v>222</v>
      </c>
      <c r="F79" s="9" t="s">
        <v>193</v>
      </c>
      <c r="G79" s="9" t="s">
        <v>194</v>
      </c>
      <c r="H79" s="9" t="s">
        <v>223</v>
      </c>
      <c r="I79" s="13" t="str">
        <f>HYPERLINK("https://yadi.sk/i/Ll5-AjVHJ6tvrw","Ссылка")</f>
        <v>Ссылка</v>
      </c>
      <c r="J79" s="13" t="str">
        <f>HYPERLINK("https://yadi.sk/i/H75yhCmhu1eY7Q","Ссылка")</f>
        <v>Ссылка</v>
      </c>
      <c r="K79" s="11"/>
    </row>
    <row r="80" spans="1:11" s="7" customFormat="1" ht="30.75" customHeight="1">
      <c r="A80" s="8" t="s">
        <v>294</v>
      </c>
      <c r="B80" s="9" t="s">
        <v>190</v>
      </c>
      <c r="C80" s="10">
        <v>6000</v>
      </c>
      <c r="D80" s="9" t="s">
        <v>221</v>
      </c>
      <c r="E80" s="9" t="s">
        <v>222</v>
      </c>
      <c r="F80" s="9" t="s">
        <v>193</v>
      </c>
      <c r="G80" s="9" t="s">
        <v>194</v>
      </c>
      <c r="H80" s="9" t="s">
        <v>223</v>
      </c>
      <c r="I80" s="13" t="str">
        <f>HYPERLINK("https://yadi.sk/i/1CsM3W5U5f2Zww","Ссылка")</f>
        <v>Ссылка</v>
      </c>
      <c r="J80" s="13" t="str">
        <f>HYPERLINK("https://yadi.sk/i/kGlbY4caoBuZvg","Ссылка")</f>
        <v>Ссылка</v>
      </c>
      <c r="K80" s="11"/>
    </row>
    <row r="81" spans="1:11" s="7" customFormat="1" ht="30.75" customHeight="1">
      <c r="A81" s="8" t="s">
        <v>295</v>
      </c>
      <c r="B81" s="9" t="s">
        <v>211</v>
      </c>
      <c r="C81" s="10">
        <v>6000</v>
      </c>
      <c r="D81" s="9" t="s">
        <v>221</v>
      </c>
      <c r="E81" s="9" t="s">
        <v>222</v>
      </c>
      <c r="F81" s="9" t="s">
        <v>193</v>
      </c>
      <c r="G81" s="9" t="s">
        <v>194</v>
      </c>
      <c r="H81" s="9" t="s">
        <v>223</v>
      </c>
      <c r="I81" s="13" t="str">
        <f>HYPERLINK("https://yadi.sk/i/lsPzWRnMZxHWeA","Ссылка")</f>
        <v>Ссылка</v>
      </c>
      <c r="J81" s="13" t="str">
        <f>HYPERLINK("https://yadi.sk/i/MPs1FckiwNby3g","Ссылка")</f>
        <v>Ссылка</v>
      </c>
      <c r="K81" s="11"/>
    </row>
    <row r="82" spans="1:11" s="7" customFormat="1" ht="30.75" customHeight="1">
      <c r="A82" s="8" t="s">
        <v>296</v>
      </c>
      <c r="B82" s="9" t="s">
        <v>197</v>
      </c>
      <c r="C82" s="10">
        <v>6000</v>
      </c>
      <c r="D82" s="9" t="s">
        <v>221</v>
      </c>
      <c r="E82" s="9" t="s">
        <v>222</v>
      </c>
      <c r="F82" s="9" t="s">
        <v>193</v>
      </c>
      <c r="G82" s="9" t="s">
        <v>194</v>
      </c>
      <c r="H82" s="9" t="s">
        <v>223</v>
      </c>
      <c r="I82" s="13" t="str">
        <f>HYPERLINK("https://yadi.sk/i/Nvq_asi_A6jdXA","Ссылка")</f>
        <v>Ссылка</v>
      </c>
      <c r="J82" s="13" t="str">
        <f>HYPERLINK("https://yadi.sk/i/dkiXTVzdOagekA","Ссылка")</f>
        <v>Ссылка</v>
      </c>
      <c r="K82" s="11"/>
    </row>
    <row r="83" spans="1:11" s="7" customFormat="1" ht="30.75" customHeight="1">
      <c r="A83" s="8" t="s">
        <v>297</v>
      </c>
      <c r="B83" s="9" t="s">
        <v>211</v>
      </c>
      <c r="C83" s="10">
        <v>6000</v>
      </c>
      <c r="D83" s="9" t="s">
        <v>221</v>
      </c>
      <c r="E83" s="9" t="s">
        <v>222</v>
      </c>
      <c r="F83" s="9" t="s">
        <v>193</v>
      </c>
      <c r="G83" s="9" t="s">
        <v>194</v>
      </c>
      <c r="H83" s="9" t="s">
        <v>223</v>
      </c>
      <c r="I83" s="13" t="str">
        <f>HYPERLINK("https://yadi.sk/i/v-KHc8_MTCdRxA","Ссылка")</f>
        <v>Ссылка</v>
      </c>
      <c r="J83" s="13" t="str">
        <f>HYPERLINK("https://yadi.sk/i/JjMt29urEHMfug","Ссылка")</f>
        <v>Ссылка</v>
      </c>
      <c r="K83" s="11"/>
    </row>
    <row r="84" spans="1:11" s="7" customFormat="1" ht="40.5" customHeight="1">
      <c r="A84" s="8" t="s">
        <v>298</v>
      </c>
      <c r="B84" s="9" t="s">
        <v>197</v>
      </c>
      <c r="C84" s="10">
        <v>20000</v>
      </c>
      <c r="D84" s="9" t="s">
        <v>258</v>
      </c>
      <c r="E84" s="9" t="s">
        <v>259</v>
      </c>
      <c r="F84" s="9" t="s">
        <v>193</v>
      </c>
      <c r="G84" s="9" t="s">
        <v>194</v>
      </c>
      <c r="H84" s="9" t="s">
        <v>223</v>
      </c>
      <c r="I84" s="13" t="str">
        <f>HYPERLINK("https://yadi.sk/i/ivPnNs7zLO5TTw","Ссылка")</f>
        <v>Ссылка</v>
      </c>
      <c r="J84" s="13" t="str">
        <f>HYPERLINK("https://yadi.sk/i/OUrttYyM9Ms_yQ","Ссылка")</f>
        <v>Ссылка</v>
      </c>
      <c r="K84" s="11"/>
    </row>
    <row r="85" spans="1:11" s="7" customFormat="1" ht="40.5" customHeight="1">
      <c r="A85" s="8" t="s">
        <v>299</v>
      </c>
      <c r="B85" s="9" t="s">
        <v>211</v>
      </c>
      <c r="C85" s="10">
        <v>20000</v>
      </c>
      <c r="D85" s="9" t="s">
        <v>258</v>
      </c>
      <c r="E85" s="9" t="s">
        <v>259</v>
      </c>
      <c r="F85" s="9" t="s">
        <v>193</v>
      </c>
      <c r="G85" s="9" t="s">
        <v>194</v>
      </c>
      <c r="H85" s="9" t="s">
        <v>223</v>
      </c>
      <c r="I85" s="13" t="str">
        <f>HYPERLINK("https://yadi.sk/i/PTP85hl_QHtLVQ","Ссылка")</f>
        <v>Ссылка</v>
      </c>
      <c r="J85" s="13" t="str">
        <f>HYPERLINK("https://yadi.sk/i/sseJKqDCAe3sTQ","Ссылка")</f>
        <v>Ссылка</v>
      </c>
      <c r="K85" s="11"/>
    </row>
    <row r="86" spans="1:11" s="7" customFormat="1" ht="30.75" customHeight="1">
      <c r="A86" s="8" t="s">
        <v>300</v>
      </c>
      <c r="B86" s="9" t="s">
        <v>190</v>
      </c>
      <c r="C86" s="10">
        <v>20000</v>
      </c>
      <c r="D86" s="9" t="s">
        <v>258</v>
      </c>
      <c r="E86" s="9" t="s">
        <v>259</v>
      </c>
      <c r="F86" s="9" t="s">
        <v>193</v>
      </c>
      <c r="G86" s="9" t="s">
        <v>194</v>
      </c>
      <c r="H86" s="9" t="s">
        <v>223</v>
      </c>
      <c r="I86" s="13" t="str">
        <f>HYPERLINK("https://yadi.sk/i/IfJFHQecd_WkCA","Ссылка")</f>
        <v>Ссылка</v>
      </c>
      <c r="J86" s="13" t="str">
        <f>HYPERLINK("https://yadi.sk/i/ppdytbCXr0N3_A","Ссылка")</f>
        <v>Ссылка</v>
      </c>
      <c r="K86" s="11"/>
    </row>
    <row r="87" spans="1:11" s="7" customFormat="1" ht="30.75" customHeight="1">
      <c r="A87" s="8" t="s">
        <v>301</v>
      </c>
      <c r="B87" s="9" t="s">
        <v>213</v>
      </c>
      <c r="C87" s="10">
        <v>20000</v>
      </c>
      <c r="D87" s="9" t="s">
        <v>258</v>
      </c>
      <c r="E87" s="9" t="s">
        <v>259</v>
      </c>
      <c r="F87" s="9" t="s">
        <v>193</v>
      </c>
      <c r="G87" s="9" t="s">
        <v>194</v>
      </c>
      <c r="H87" s="9" t="s">
        <v>223</v>
      </c>
      <c r="I87" s="13" t="str">
        <f>HYPERLINK("https://yadi.sk/i/mu-g9txc5jBGPw","Ссылка")</f>
        <v>Ссылка</v>
      </c>
      <c r="J87" s="13" t="str">
        <f>HYPERLINK("https://yadi.sk/i/Bc_HacvVZO5ERA","Ссылка")</f>
        <v>Ссылка</v>
      </c>
      <c r="K87" s="11"/>
    </row>
    <row r="88" spans="1:11" s="7" customFormat="1" ht="30.75" customHeight="1">
      <c r="A88" s="8" t="s">
        <v>302</v>
      </c>
      <c r="B88" s="9" t="s">
        <v>201</v>
      </c>
      <c r="C88" s="10">
        <v>22000</v>
      </c>
      <c r="D88" s="9" t="s">
        <v>199</v>
      </c>
      <c r="E88" s="9" t="s">
        <v>192</v>
      </c>
      <c r="F88" s="9" t="s">
        <v>193</v>
      </c>
      <c r="G88" s="9" t="s">
        <v>194</v>
      </c>
      <c r="H88" s="9" t="s">
        <v>200</v>
      </c>
      <c r="I88" s="13" t="str">
        <f>HYPERLINK("https://yadi.sk/i/jeEbCgRt6zQ71w","Ссылка")</f>
        <v>Ссылка</v>
      </c>
      <c r="J88" s="13" t="str">
        <f>HYPERLINK("https://yadi.sk/i/8vObBTVfEptp9Q","Ссылка")</f>
        <v>Ссылка</v>
      </c>
      <c r="K88" s="11"/>
    </row>
    <row r="89" spans="1:11" s="7" customFormat="1" ht="30.75" customHeight="1">
      <c r="A89" s="8" t="s">
        <v>303</v>
      </c>
      <c r="B89" s="9" t="s">
        <v>201</v>
      </c>
      <c r="C89" s="10">
        <v>22000</v>
      </c>
      <c r="D89" s="9" t="s">
        <v>199</v>
      </c>
      <c r="E89" s="9" t="s">
        <v>192</v>
      </c>
      <c r="F89" s="9" t="s">
        <v>193</v>
      </c>
      <c r="G89" s="9" t="s">
        <v>194</v>
      </c>
      <c r="H89" s="9" t="s">
        <v>200</v>
      </c>
      <c r="I89" s="13" t="str">
        <f>HYPERLINK("https://yadi.sk/i/I8EyuSbMYG7tmQ","Ссылка")</f>
        <v>Ссылка</v>
      </c>
      <c r="J89" s="13" t="str">
        <f>HYPERLINK("https://yadi.sk/i/4neMvIt-Yo8R5Q","Ссылка")</f>
        <v>Ссылка</v>
      </c>
      <c r="K89" s="11"/>
    </row>
    <row r="90" spans="1:11" s="7" customFormat="1" ht="30.75" customHeight="1">
      <c r="A90" s="8" t="s">
        <v>304</v>
      </c>
      <c r="B90" s="9" t="s">
        <v>201</v>
      </c>
      <c r="C90" s="10">
        <v>22000</v>
      </c>
      <c r="D90" s="9" t="s">
        <v>199</v>
      </c>
      <c r="E90" s="9" t="s">
        <v>192</v>
      </c>
      <c r="F90" s="9" t="s">
        <v>193</v>
      </c>
      <c r="G90" s="9" t="s">
        <v>194</v>
      </c>
      <c r="H90" s="9" t="s">
        <v>200</v>
      </c>
      <c r="I90" s="13" t="str">
        <f>HYPERLINK("https://yadi.sk/i/_kgPp2azUVhY3g","Ссылка")</f>
        <v>Ссылка</v>
      </c>
      <c r="J90" s="13" t="str">
        <f>HYPERLINK("https://yadi.sk/i/Klj9CE7tiD6J9g","Ссылка")</f>
        <v>Ссылка</v>
      </c>
      <c r="K90" s="11"/>
    </row>
    <row r="91" spans="1:11" s="7" customFormat="1" ht="30.75" customHeight="1">
      <c r="A91" s="8" t="s">
        <v>305</v>
      </c>
      <c r="B91" s="9" t="s">
        <v>198</v>
      </c>
      <c r="C91" s="10">
        <v>22000</v>
      </c>
      <c r="D91" s="9" t="s">
        <v>199</v>
      </c>
      <c r="E91" s="9" t="s">
        <v>192</v>
      </c>
      <c r="F91" s="9" t="s">
        <v>193</v>
      </c>
      <c r="G91" s="9" t="s">
        <v>194</v>
      </c>
      <c r="H91" s="9" t="s">
        <v>200</v>
      </c>
      <c r="I91" s="13" t="str">
        <f>HYPERLINK("https://yadi.sk/i/eXW9lUA_4sQ3ew","Ссылка")</f>
        <v>Ссылка</v>
      </c>
      <c r="J91" s="13" t="str">
        <f>HYPERLINK("https://yadi.sk/i/4xQTa1rs2xEuew","Ссылка")</f>
        <v>Ссылка</v>
      </c>
      <c r="K91" s="11"/>
    </row>
    <row r="92" spans="1:11" s="7" customFormat="1" ht="30.75" customHeight="1">
      <c r="A92" s="8" t="s">
        <v>306</v>
      </c>
      <c r="B92" s="9" t="s">
        <v>201</v>
      </c>
      <c r="C92" s="10">
        <v>22000</v>
      </c>
      <c r="D92" s="9" t="s">
        <v>199</v>
      </c>
      <c r="E92" s="9" t="s">
        <v>192</v>
      </c>
      <c r="F92" s="9" t="s">
        <v>193</v>
      </c>
      <c r="G92" s="9" t="s">
        <v>194</v>
      </c>
      <c r="H92" s="9" t="s">
        <v>200</v>
      </c>
      <c r="I92" s="13" t="str">
        <f>HYPERLINK("https://yadi.sk/i/fn9l9P0ADA6LAQ","Ссылка")</f>
        <v>Ссылка</v>
      </c>
      <c r="J92" s="13" t="str">
        <f>HYPERLINK("https://yadi.sk/i/H2J9b2utJEX1Xw","Ссылка")</f>
        <v>Ссылка</v>
      </c>
      <c r="K92" s="11"/>
    </row>
    <row r="93" spans="1:11" s="7" customFormat="1" ht="30.75" customHeight="1">
      <c r="A93" s="8" t="s">
        <v>307</v>
      </c>
      <c r="B93" s="9" t="s">
        <v>190</v>
      </c>
      <c r="C93" s="10">
        <v>20000</v>
      </c>
      <c r="D93" s="9" t="s">
        <v>258</v>
      </c>
      <c r="E93" s="9" t="s">
        <v>259</v>
      </c>
      <c r="F93" s="9" t="s">
        <v>193</v>
      </c>
      <c r="G93" s="9" t="s">
        <v>194</v>
      </c>
      <c r="H93" s="9" t="s">
        <v>223</v>
      </c>
      <c r="I93" s="13" t="str">
        <f>HYPERLINK("https://yadi.sk/i/je1njCNbPrwdIw","Ссылка")</f>
        <v>Ссылка</v>
      </c>
      <c r="J93" s="13" t="str">
        <f>HYPERLINK("https://yadi.sk/i/vJSswnYhnIGthg","Ссылка")</f>
        <v>Ссылка</v>
      </c>
      <c r="K93" s="11"/>
    </row>
    <row r="94" spans="1:11" s="7" customFormat="1" ht="30.75" customHeight="1">
      <c r="A94" s="8" t="s">
        <v>308</v>
      </c>
      <c r="B94" s="9" t="s">
        <v>190</v>
      </c>
      <c r="C94" s="10">
        <v>20000</v>
      </c>
      <c r="D94" s="9" t="s">
        <v>258</v>
      </c>
      <c r="E94" s="9" t="s">
        <v>259</v>
      </c>
      <c r="F94" s="9" t="s">
        <v>193</v>
      </c>
      <c r="G94" s="9" t="s">
        <v>194</v>
      </c>
      <c r="H94" s="9" t="s">
        <v>223</v>
      </c>
      <c r="I94" s="13" t="str">
        <f>HYPERLINK("https://yadi.sk/i/FAzW2RWg4Q_wUw","Ссылка")</f>
        <v>Ссылка</v>
      </c>
      <c r="J94" s="13" t="str">
        <f>HYPERLINK("https://yadi.sk/i/MEIAIatcetXAAw","Ссылка")</f>
        <v>Ссылка</v>
      </c>
      <c r="K94" s="11"/>
    </row>
    <row r="95" spans="1:11" s="7" customFormat="1" ht="30.75" customHeight="1">
      <c r="A95" s="8" t="s">
        <v>310</v>
      </c>
      <c r="B95" s="9" t="s">
        <v>211</v>
      </c>
      <c r="C95" s="10">
        <v>20000</v>
      </c>
      <c r="D95" s="9" t="s">
        <v>258</v>
      </c>
      <c r="E95" s="9" t="s">
        <v>259</v>
      </c>
      <c r="F95" s="9" t="s">
        <v>193</v>
      </c>
      <c r="G95" s="9" t="s">
        <v>194</v>
      </c>
      <c r="H95" s="9" t="s">
        <v>223</v>
      </c>
      <c r="I95" s="13" t="str">
        <f>HYPERLINK("https://yadi.sk/i/yZrldjVI-K43yw","Ссылка")</f>
        <v>Ссылка</v>
      </c>
      <c r="J95" s="13" t="str">
        <f>HYPERLINK("https://yadi.sk/i/ozEjYZCq03J9cg","Ссылка")</f>
        <v>Ссылка</v>
      </c>
      <c r="K95" s="11"/>
    </row>
    <row r="96" spans="1:11" s="7" customFormat="1" ht="30.75" customHeight="1">
      <c r="A96" s="8" t="s">
        <v>311</v>
      </c>
      <c r="B96" s="9" t="s">
        <v>190</v>
      </c>
      <c r="C96" s="10">
        <v>6000</v>
      </c>
      <c r="D96" s="9" t="s">
        <v>221</v>
      </c>
      <c r="E96" s="9" t="s">
        <v>222</v>
      </c>
      <c r="F96" s="9" t="s">
        <v>193</v>
      </c>
      <c r="G96" s="9" t="s">
        <v>194</v>
      </c>
      <c r="H96" s="9" t="s">
        <v>223</v>
      </c>
      <c r="I96" s="13" t="str">
        <f>HYPERLINK("https://yadi.sk/i/ZQIOeis6-4zuIw","Ссылка")</f>
        <v>Ссылка</v>
      </c>
      <c r="J96" s="13" t="str">
        <f>HYPERLINK("https://yadi.sk/i/610wmPLeFXRPpw","Ссылка")</f>
        <v>Ссылка</v>
      </c>
      <c r="K96" s="11"/>
    </row>
    <row r="97" spans="1:11" s="7" customFormat="1" ht="30.75" customHeight="1">
      <c r="A97" s="8" t="s">
        <v>312</v>
      </c>
      <c r="B97" s="9" t="s">
        <v>211</v>
      </c>
      <c r="C97" s="10">
        <v>6000</v>
      </c>
      <c r="D97" s="9" t="s">
        <v>221</v>
      </c>
      <c r="E97" s="9" t="s">
        <v>222</v>
      </c>
      <c r="F97" s="9" t="s">
        <v>193</v>
      </c>
      <c r="G97" s="9" t="s">
        <v>194</v>
      </c>
      <c r="H97" s="9" t="s">
        <v>223</v>
      </c>
      <c r="I97" s="13" t="str">
        <f>HYPERLINK("https://yadi.sk/i/EFVHg1IdZyUgrQ","Ссылка")</f>
        <v>Ссылка</v>
      </c>
      <c r="J97" s="13" t="str">
        <f>HYPERLINK("https://yadi.sk/i/2yDKWC72Iz80TQ","Ссылка")</f>
        <v>Ссылка</v>
      </c>
      <c r="K97" s="11"/>
    </row>
    <row r="98" spans="1:11" s="7" customFormat="1" ht="30.75" customHeight="1">
      <c r="A98" s="8" t="s">
        <v>313</v>
      </c>
      <c r="B98" s="9" t="s">
        <v>201</v>
      </c>
      <c r="C98" s="10">
        <v>22000</v>
      </c>
      <c r="D98" s="9" t="s">
        <v>199</v>
      </c>
      <c r="E98" s="9" t="s">
        <v>192</v>
      </c>
      <c r="F98" s="9" t="s">
        <v>193</v>
      </c>
      <c r="G98" s="9" t="s">
        <v>194</v>
      </c>
      <c r="H98" s="9" t="s">
        <v>200</v>
      </c>
      <c r="I98" s="13" t="str">
        <f>HYPERLINK("https://yadi.sk/i/rV2eQM_1D6joKQ","Ссылка")</f>
        <v>Ссылка</v>
      </c>
      <c r="J98" s="13" t="str">
        <f>HYPERLINK("https://yadi.sk/i/_INqTxCa-bwFvA","Ссылка")</f>
        <v>Ссылка</v>
      </c>
      <c r="K98" s="11"/>
    </row>
    <row r="99" spans="1:11" s="7" customFormat="1" ht="30.75" customHeight="1">
      <c r="A99" s="8" t="s">
        <v>314</v>
      </c>
      <c r="B99" s="9" t="s">
        <v>198</v>
      </c>
      <c r="C99" s="10">
        <v>22000</v>
      </c>
      <c r="D99" s="9" t="s">
        <v>199</v>
      </c>
      <c r="E99" s="9" t="s">
        <v>192</v>
      </c>
      <c r="F99" s="9" t="s">
        <v>193</v>
      </c>
      <c r="G99" s="9" t="s">
        <v>194</v>
      </c>
      <c r="H99" s="9" t="s">
        <v>200</v>
      </c>
      <c r="I99" s="13" t="str">
        <f>HYPERLINK("https://yadi.sk/i/cv72LBTDRPyNxQ","Ссылка")</f>
        <v>Ссылка</v>
      </c>
      <c r="J99" s="13" t="str">
        <f>HYPERLINK("https://yadi.sk/i/ezA7RAQwIg51rw","Ссылка")</f>
        <v>Ссылка</v>
      </c>
      <c r="K99" s="11"/>
    </row>
    <row r="100" spans="1:11" s="7" customFormat="1" ht="40.5" customHeight="1">
      <c r="A100" s="8" t="s">
        <v>315</v>
      </c>
      <c r="B100" s="9" t="s">
        <v>203</v>
      </c>
      <c r="C100" s="10">
        <v>22000</v>
      </c>
      <c r="D100" s="9" t="s">
        <v>199</v>
      </c>
      <c r="E100" s="9" t="s">
        <v>192</v>
      </c>
      <c r="F100" s="9" t="s">
        <v>193</v>
      </c>
      <c r="G100" s="9" t="s">
        <v>194</v>
      </c>
      <c r="H100" s="9" t="s">
        <v>200</v>
      </c>
      <c r="I100" s="13" t="str">
        <f>HYPERLINK("https://yadi.sk/i/5Re_JIacwK_jlw","Ссылка")</f>
        <v>Ссылка</v>
      </c>
      <c r="J100" s="13" t="str">
        <f>HYPERLINK("https://yadi.sk/i/oTTTvaEitGgEoQ","Ссылка")</f>
        <v>Ссылка</v>
      </c>
      <c r="K100" s="11"/>
    </row>
    <row r="101" spans="1:11" s="7" customFormat="1" ht="30.75" customHeight="1">
      <c r="A101" s="8" t="s">
        <v>88</v>
      </c>
      <c r="B101" s="9" t="s">
        <v>198</v>
      </c>
      <c r="C101" s="10">
        <v>20000</v>
      </c>
      <c r="D101" s="9" t="s">
        <v>199</v>
      </c>
      <c r="E101" s="9" t="s">
        <v>192</v>
      </c>
      <c r="F101" s="9" t="s">
        <v>193</v>
      </c>
      <c r="G101" s="9" t="s">
        <v>194</v>
      </c>
      <c r="H101" s="9" t="s">
        <v>200</v>
      </c>
      <c r="I101" s="13" t="str">
        <f>HYPERLINK("https://yadi.sk/i/hQfevxBiMQbpFQ","Ссылка")</f>
        <v>Ссылка</v>
      </c>
      <c r="J101" s="13" t="str">
        <f>HYPERLINK("https://yadi.sk/i/QenXAXUCuVlIEw","Ссылка")</f>
        <v>Ссылка</v>
      </c>
      <c r="K101" s="11"/>
    </row>
    <row r="102" spans="1:11" s="7" customFormat="1" ht="30.75" customHeight="1">
      <c r="A102" s="8" t="s">
        <v>89</v>
      </c>
      <c r="B102" s="9" t="s">
        <v>202</v>
      </c>
      <c r="C102" s="10">
        <v>20000</v>
      </c>
      <c r="D102" s="9" t="s">
        <v>199</v>
      </c>
      <c r="E102" s="9" t="s">
        <v>192</v>
      </c>
      <c r="F102" s="9" t="s">
        <v>193</v>
      </c>
      <c r="G102" s="9" t="s">
        <v>194</v>
      </c>
      <c r="H102" s="9" t="s">
        <v>200</v>
      </c>
      <c r="I102" s="13" t="str">
        <f>HYPERLINK("https://yadi.sk/i/iaeTb6wuATFWUQ","Ссылка")</f>
        <v>Ссылка</v>
      </c>
      <c r="J102" s="13" t="str">
        <f>HYPERLINK("https://yadi.sk/i/YuLejnlqN_JsqA","Ссылка")</f>
        <v>Ссылка</v>
      </c>
      <c r="K102" s="11"/>
    </row>
    <row r="103" spans="1:11" s="7" customFormat="1" ht="30.75" customHeight="1">
      <c r="A103" s="8" t="s">
        <v>90</v>
      </c>
      <c r="B103" s="9" t="s">
        <v>201</v>
      </c>
      <c r="C103" s="10">
        <v>20000</v>
      </c>
      <c r="D103" s="9" t="s">
        <v>199</v>
      </c>
      <c r="E103" s="9" t="s">
        <v>192</v>
      </c>
      <c r="F103" s="9" t="s">
        <v>216</v>
      </c>
      <c r="G103" s="9" t="s">
        <v>194</v>
      </c>
      <c r="H103" s="9" t="s">
        <v>200</v>
      </c>
      <c r="I103" s="13" t="str">
        <f>HYPERLINK("https://yadi.sk/i/Dxu7E5HvKY6_QQ","Ссылка")</f>
        <v>Ссылка</v>
      </c>
      <c r="J103" s="13" t="str">
        <f>HYPERLINK("https://yadi.sk/i/VVWoPowTd61XSQ","Ссылка")</f>
        <v>Ссылка</v>
      </c>
      <c r="K103" s="11"/>
    </row>
    <row r="104" spans="1:11" s="7" customFormat="1" ht="30.75" customHeight="1">
      <c r="A104" s="8" t="s">
        <v>91</v>
      </c>
      <c r="B104" s="9" t="s">
        <v>201</v>
      </c>
      <c r="C104" s="10">
        <v>20000</v>
      </c>
      <c r="D104" s="9" t="s">
        <v>199</v>
      </c>
      <c r="E104" s="9" t="s">
        <v>192</v>
      </c>
      <c r="F104" s="9" t="s">
        <v>216</v>
      </c>
      <c r="G104" s="9" t="s">
        <v>194</v>
      </c>
      <c r="H104" s="9" t="s">
        <v>200</v>
      </c>
      <c r="I104" s="13" t="str">
        <f>HYPERLINK("https://yadi.sk/i/8O833fd6EeUwCA","Ссылка")</f>
        <v>Ссылка</v>
      </c>
      <c r="J104" s="13" t="str">
        <f>HYPERLINK("https://yadi.sk/i/EbSgGnjK8W5YBw","Ссылка")</f>
        <v>Ссылка</v>
      </c>
      <c r="K104" s="11"/>
    </row>
    <row r="105" spans="1:11" s="7" customFormat="1" ht="30.75" customHeight="1">
      <c r="A105" s="8" t="s">
        <v>92</v>
      </c>
      <c r="B105" s="9" t="s">
        <v>198</v>
      </c>
      <c r="C105" s="10">
        <v>20000</v>
      </c>
      <c r="D105" s="9" t="s">
        <v>199</v>
      </c>
      <c r="E105" s="9" t="s">
        <v>192</v>
      </c>
      <c r="F105" s="9" t="s">
        <v>216</v>
      </c>
      <c r="G105" s="9" t="s">
        <v>194</v>
      </c>
      <c r="H105" s="9" t="s">
        <v>200</v>
      </c>
      <c r="I105" s="13" t="str">
        <f>HYPERLINK("https://yadi.sk/i/wwqMxXlIcJ-4Aw","Ссылка")</f>
        <v>Ссылка</v>
      </c>
      <c r="J105" s="13" t="str">
        <f>HYPERLINK("https://disk.yandex.ru/i/b_HiWmmjZ7Q75w","Ссылка")</f>
        <v>Ссылка</v>
      </c>
      <c r="K105" s="11"/>
    </row>
    <row r="106" spans="1:11" s="7" customFormat="1" ht="30.75" customHeight="1">
      <c r="A106" s="8" t="s">
        <v>93</v>
      </c>
      <c r="B106" s="9" t="s">
        <v>190</v>
      </c>
      <c r="C106" s="10">
        <v>24000</v>
      </c>
      <c r="D106" s="9" t="s">
        <v>191</v>
      </c>
      <c r="E106" s="9" t="s">
        <v>192</v>
      </c>
      <c r="F106" s="9" t="s">
        <v>193</v>
      </c>
      <c r="G106" s="9" t="s">
        <v>194</v>
      </c>
      <c r="H106" s="9" t="s">
        <v>195</v>
      </c>
      <c r="I106" s="13" t="str">
        <f>HYPERLINK("https://yadi.sk/i/vWVzXoFWhYXpKg","Ссылка")</f>
        <v>Ссылка</v>
      </c>
      <c r="J106" s="13" t="str">
        <f>HYPERLINK("https://yadi.sk/i/ALmB1A_-PuM5Jg","Ссылка")</f>
        <v>Ссылка</v>
      </c>
      <c r="K106" s="11"/>
    </row>
    <row r="107" spans="1:11" s="7" customFormat="1" ht="30.75" customHeight="1">
      <c r="A107" s="8" t="s">
        <v>94</v>
      </c>
      <c r="B107" s="9" t="s">
        <v>190</v>
      </c>
      <c r="C107" s="10">
        <v>23000</v>
      </c>
      <c r="D107" s="9" t="s">
        <v>191</v>
      </c>
      <c r="E107" s="9" t="s">
        <v>192</v>
      </c>
      <c r="F107" s="9" t="s">
        <v>193</v>
      </c>
      <c r="G107" s="9" t="s">
        <v>194</v>
      </c>
      <c r="H107" s="9" t="s">
        <v>195</v>
      </c>
      <c r="I107" s="13" t="str">
        <f>HYPERLINK("https://yadi.sk/i/l_VlgXuo5IK1ZQ","Ссылка")</f>
        <v>Ссылка</v>
      </c>
      <c r="J107" s="13" t="str">
        <f>HYPERLINK("https://yadi.sk/i/dS1oOMLHf9u-9g","Ссылка")</f>
        <v>Ссылка</v>
      </c>
      <c r="K107" s="11"/>
    </row>
    <row r="108" spans="1:11" s="7" customFormat="1" ht="30.75" customHeight="1">
      <c r="A108" s="8" t="s">
        <v>95</v>
      </c>
      <c r="B108" s="9" t="s">
        <v>198</v>
      </c>
      <c r="C108" s="10">
        <v>22000</v>
      </c>
      <c r="D108" s="9" t="s">
        <v>199</v>
      </c>
      <c r="E108" s="9" t="s">
        <v>192</v>
      </c>
      <c r="F108" s="9" t="s">
        <v>193</v>
      </c>
      <c r="G108" s="9" t="s">
        <v>194</v>
      </c>
      <c r="H108" s="9" t="s">
        <v>200</v>
      </c>
      <c r="I108" s="13" t="str">
        <f>HYPERLINK("https://yadi.sk/i/2mV6Lea1TmCntw","Ссылка")</f>
        <v>Ссылка</v>
      </c>
      <c r="J108" s="13" t="str">
        <f>HYPERLINK("https://yadi.sk/i/0vKOvMCI_WEjAw","Ссылка")</f>
        <v>Ссылка</v>
      </c>
      <c r="K108" s="11"/>
    </row>
    <row r="109" spans="1:11" s="7" customFormat="1" ht="30.75" customHeight="1">
      <c r="A109" s="8" t="s">
        <v>96</v>
      </c>
      <c r="B109" s="9" t="s">
        <v>190</v>
      </c>
      <c r="C109" s="10">
        <v>6000</v>
      </c>
      <c r="D109" s="9" t="s">
        <v>221</v>
      </c>
      <c r="E109" s="9" t="s">
        <v>222</v>
      </c>
      <c r="F109" s="9" t="s">
        <v>193</v>
      </c>
      <c r="G109" s="9" t="s">
        <v>194</v>
      </c>
      <c r="H109" s="9" t="s">
        <v>223</v>
      </c>
      <c r="I109" s="13" t="str">
        <f>HYPERLINK("https://yadi.sk/i/8PcRcyEjKMjzVA","Ссылка")</f>
        <v>Ссылка</v>
      </c>
      <c r="J109" s="13" t="str">
        <f>HYPERLINK("https://yadi.sk/i/7Jm75yj1TZ3FxA","Ссылка")</f>
        <v>Ссылка</v>
      </c>
      <c r="K109" s="11"/>
    </row>
    <row r="110" spans="1:11" s="7" customFormat="1" ht="30.75" customHeight="1">
      <c r="A110" s="8" t="s">
        <v>97</v>
      </c>
      <c r="B110" s="9" t="s">
        <v>211</v>
      </c>
      <c r="C110" s="10">
        <v>6000</v>
      </c>
      <c r="D110" s="9" t="s">
        <v>221</v>
      </c>
      <c r="E110" s="9" t="s">
        <v>222</v>
      </c>
      <c r="F110" s="9" t="s">
        <v>193</v>
      </c>
      <c r="G110" s="9" t="s">
        <v>194</v>
      </c>
      <c r="H110" s="9" t="s">
        <v>223</v>
      </c>
      <c r="I110" s="13" t="str">
        <f>HYPERLINK("https://yadi.sk/i/Uo3Ro39WQkpFnw","Ссылка")</f>
        <v>Ссылка</v>
      </c>
      <c r="J110" s="13" t="str">
        <f>HYPERLINK("https://yadi.sk/i/EVT4oDB8--q7YA","Ссылка")</f>
        <v>Ссылка</v>
      </c>
      <c r="K110" s="11"/>
    </row>
    <row r="111" spans="1:11" s="7" customFormat="1" ht="30.75" customHeight="1">
      <c r="A111" s="8" t="s">
        <v>98</v>
      </c>
      <c r="B111" s="9" t="s">
        <v>196</v>
      </c>
      <c r="C111" s="10">
        <v>6000</v>
      </c>
      <c r="D111" s="9" t="s">
        <v>221</v>
      </c>
      <c r="E111" s="9" t="s">
        <v>222</v>
      </c>
      <c r="F111" s="9" t="s">
        <v>193</v>
      </c>
      <c r="G111" s="9" t="s">
        <v>194</v>
      </c>
      <c r="H111" s="9" t="s">
        <v>223</v>
      </c>
      <c r="I111" s="13" t="str">
        <f>HYPERLINK("https://yadi.sk/i/ec63ej7NeTqQDA","Ссылка")</f>
        <v>Ссылка</v>
      </c>
      <c r="J111" s="13" t="str">
        <f>HYPERLINK("https://yadi.sk/i/odSex4_woQP0Dw","Ссылка")</f>
        <v>Ссылка</v>
      </c>
      <c r="K111" s="11"/>
    </row>
    <row r="112" spans="1:11" s="7" customFormat="1" ht="30.75" customHeight="1">
      <c r="A112" s="8" t="s">
        <v>99</v>
      </c>
      <c r="B112" s="9" t="s">
        <v>214</v>
      </c>
      <c r="C112" s="10">
        <v>6000</v>
      </c>
      <c r="D112" s="9" t="s">
        <v>221</v>
      </c>
      <c r="E112" s="9" t="s">
        <v>222</v>
      </c>
      <c r="F112" s="9" t="s">
        <v>193</v>
      </c>
      <c r="G112" s="9" t="s">
        <v>194</v>
      </c>
      <c r="H112" s="9" t="s">
        <v>223</v>
      </c>
      <c r="I112" s="13" t="str">
        <f>HYPERLINK("https://yadi.sk/i/BRkddM02m2Ar_w","Ссылка")</f>
        <v>Ссылка</v>
      </c>
      <c r="J112" s="13" t="str">
        <f>HYPERLINK("https://yadi.sk/i/4Eu3RT1IaLwJYg","Ссылка")</f>
        <v>Ссылка</v>
      </c>
      <c r="K112" s="11"/>
    </row>
    <row r="113" spans="1:11" s="7" customFormat="1" ht="30.75" customHeight="1">
      <c r="A113" s="8" t="s">
        <v>100</v>
      </c>
      <c r="B113" s="9" t="s">
        <v>190</v>
      </c>
      <c r="C113" s="10">
        <v>20000</v>
      </c>
      <c r="D113" s="9" t="s">
        <v>258</v>
      </c>
      <c r="E113" s="9" t="s">
        <v>259</v>
      </c>
      <c r="F113" s="9" t="s">
        <v>193</v>
      </c>
      <c r="G113" s="9" t="s">
        <v>194</v>
      </c>
      <c r="H113" s="9" t="s">
        <v>223</v>
      </c>
      <c r="I113" s="13" t="str">
        <f>HYPERLINK("https://yadi.sk/i/ibbJzwYUvmGIHA","Ссылка")</f>
        <v>Ссылка</v>
      </c>
      <c r="J113" s="13" t="str">
        <f>HYPERLINK("https://yadi.sk/i/0gvyW7nSKU5fNg","Ссылка")</f>
        <v>Ссылка</v>
      </c>
      <c r="K113" s="11"/>
    </row>
    <row r="114" spans="1:11" s="7" customFormat="1" ht="30.75" customHeight="1">
      <c r="A114" s="8" t="s">
        <v>101</v>
      </c>
      <c r="B114" s="9" t="s">
        <v>211</v>
      </c>
      <c r="C114" s="10">
        <v>20000</v>
      </c>
      <c r="D114" s="9" t="s">
        <v>258</v>
      </c>
      <c r="E114" s="9" t="s">
        <v>259</v>
      </c>
      <c r="F114" s="9" t="s">
        <v>193</v>
      </c>
      <c r="G114" s="9" t="s">
        <v>194</v>
      </c>
      <c r="H114" s="9" t="s">
        <v>223</v>
      </c>
      <c r="I114" s="13" t="str">
        <f>HYPERLINK("https://yadi.sk/i/mTiwKJB8dh1CBQ","Ссылка")</f>
        <v>Ссылка</v>
      </c>
      <c r="J114" s="13" t="str">
        <f>HYPERLINK("https://yadi.sk/i/Xudwtt6FCulhnw","Ссылка")</f>
        <v>Ссылка</v>
      </c>
      <c r="K114" s="11"/>
    </row>
    <row r="115" spans="1:11" s="7" customFormat="1" ht="50.25" customHeight="1">
      <c r="A115" s="8" t="s">
        <v>102</v>
      </c>
      <c r="B115" s="9" t="s">
        <v>196</v>
      </c>
      <c r="C115" s="10">
        <v>25000</v>
      </c>
      <c r="D115" s="9" t="s">
        <v>103</v>
      </c>
      <c r="E115" s="9" t="s">
        <v>192</v>
      </c>
      <c r="F115" s="9" t="s">
        <v>193</v>
      </c>
      <c r="G115" s="9" t="s">
        <v>194</v>
      </c>
      <c r="H115" s="9" t="s">
        <v>104</v>
      </c>
      <c r="I115" s="13" t="str">
        <f>HYPERLINK("https://yadi.sk/i/v0xwC17ikQfm1A","Ссылка")</f>
        <v>Ссылка</v>
      </c>
      <c r="J115" s="13" t="str">
        <f>HYPERLINK("https://yadi.sk/i/JqKeEq8rm70OUg","Ссылка")</f>
        <v>Ссылка</v>
      </c>
      <c r="K115" s="11"/>
    </row>
    <row r="116" spans="1:11" s="7" customFormat="1" ht="30.75" customHeight="1">
      <c r="A116" s="8" t="s">
        <v>107</v>
      </c>
      <c r="B116" s="9" t="s">
        <v>211</v>
      </c>
      <c r="C116" s="10">
        <v>23000</v>
      </c>
      <c r="D116" s="9" t="s">
        <v>191</v>
      </c>
      <c r="E116" s="9" t="s">
        <v>192</v>
      </c>
      <c r="F116" s="9" t="s">
        <v>193</v>
      </c>
      <c r="G116" s="9" t="s">
        <v>194</v>
      </c>
      <c r="H116" s="9" t="s">
        <v>195</v>
      </c>
      <c r="I116" s="13" t="str">
        <f>HYPERLINK("https://yadi.sk/i/t4icA5oGR32nWA","Ссылка")</f>
        <v>Ссылка</v>
      </c>
      <c r="J116" s="13" t="str">
        <f>HYPERLINK("https://yadi.sk/i/FrjQzLHN0yGmZg","Ссылка")</f>
        <v>Ссылка</v>
      </c>
      <c r="K116" s="11"/>
    </row>
    <row r="117" spans="1:11" s="7" customFormat="1" ht="30.75" customHeight="1">
      <c r="A117" s="8" t="s">
        <v>108</v>
      </c>
      <c r="B117" s="9" t="s">
        <v>190</v>
      </c>
      <c r="C117" s="10">
        <v>23000</v>
      </c>
      <c r="D117" s="9" t="s">
        <v>191</v>
      </c>
      <c r="E117" s="9" t="s">
        <v>192</v>
      </c>
      <c r="F117" s="9" t="s">
        <v>193</v>
      </c>
      <c r="G117" s="9" t="s">
        <v>194</v>
      </c>
      <c r="H117" s="9" t="s">
        <v>195</v>
      </c>
      <c r="I117" s="13" t="str">
        <f>HYPERLINK("https://yadi.sk/i/gR2S9--Y6XbazQ¶","Ссылка")</f>
        <v>Ссылка</v>
      </c>
      <c r="J117" s="13" t="str">
        <f>HYPERLINK("https://yadi.sk/i/xDLrj0P_SKOJ6Q","Ссылка")</f>
        <v>Ссылка</v>
      </c>
      <c r="K117" s="11"/>
    </row>
    <row r="118" spans="1:11" s="7" customFormat="1" ht="30.75" customHeight="1">
      <c r="A118" s="8" t="s">
        <v>109</v>
      </c>
      <c r="B118" s="9" t="s">
        <v>198</v>
      </c>
      <c r="C118" s="10">
        <v>22000</v>
      </c>
      <c r="D118" s="9" t="s">
        <v>199</v>
      </c>
      <c r="E118" s="9" t="s">
        <v>192</v>
      </c>
      <c r="F118" s="9" t="s">
        <v>193</v>
      </c>
      <c r="G118" s="9" t="s">
        <v>194</v>
      </c>
      <c r="H118" s="9" t="s">
        <v>200</v>
      </c>
      <c r="I118" s="13" t="str">
        <f>HYPERLINK("https://yadi.sk/i/2wpuupf9I5aXTg","Ссылка")</f>
        <v>Ссылка</v>
      </c>
      <c r="J118" s="13" t="str">
        <f>HYPERLINK("https://yadi.sk/i/KFXVob43Yw4nZw","Ссылка")</f>
        <v>Ссылка</v>
      </c>
      <c r="K118" s="11"/>
    </row>
    <row r="119" spans="1:11" s="7" customFormat="1" ht="30.75" customHeight="1">
      <c r="A119" s="8" t="s">
        <v>110</v>
      </c>
      <c r="B119" s="9" t="s">
        <v>201</v>
      </c>
      <c r="C119" s="10">
        <v>22000</v>
      </c>
      <c r="D119" s="9" t="s">
        <v>199</v>
      </c>
      <c r="E119" s="9" t="s">
        <v>192</v>
      </c>
      <c r="F119" s="9" t="s">
        <v>216</v>
      </c>
      <c r="G119" s="9" t="s">
        <v>194</v>
      </c>
      <c r="H119" s="9" t="s">
        <v>200</v>
      </c>
      <c r="I119" s="13" t="str">
        <f>HYPERLINK("https://yadi.sk/i/qLEYxr7WqBhhKQ","Ссылка")</f>
        <v>Ссылка</v>
      </c>
      <c r="J119" s="13" t="str">
        <f>HYPERLINK("https://yadi.sk/i/yC3BN4Ot6E3MPg","Ссылка")</f>
        <v>Ссылка</v>
      </c>
      <c r="K119" s="11"/>
    </row>
    <row r="120" spans="1:11" s="7" customFormat="1" ht="30.75" customHeight="1">
      <c r="A120" s="8" t="s">
        <v>111</v>
      </c>
      <c r="B120" s="9" t="s">
        <v>201</v>
      </c>
      <c r="C120" s="10">
        <v>23000</v>
      </c>
      <c r="D120" s="9" t="s">
        <v>199</v>
      </c>
      <c r="E120" s="9" t="s">
        <v>192</v>
      </c>
      <c r="F120" s="9" t="s">
        <v>193</v>
      </c>
      <c r="G120" s="9" t="s">
        <v>194</v>
      </c>
      <c r="H120" s="9" t="s">
        <v>200</v>
      </c>
      <c r="I120" s="13" t="str">
        <f>HYPERLINK("https://yadi.sk/i/CmgWgmWUrkxtbQ","Ссылка")</f>
        <v>Ссылка</v>
      </c>
      <c r="J120" s="13" t="str">
        <f>HYPERLINK("https://yadi.sk/i/dBscURsdFSz0qg","Ссылка")</f>
        <v>Ссылка</v>
      </c>
      <c r="K120" s="11"/>
    </row>
    <row r="121" spans="1:11" s="7" customFormat="1" ht="30.75" customHeight="1">
      <c r="A121" s="8" t="s">
        <v>112</v>
      </c>
      <c r="B121" s="9" t="s">
        <v>201</v>
      </c>
      <c r="C121" s="10">
        <v>23000</v>
      </c>
      <c r="D121" s="9" t="s">
        <v>199</v>
      </c>
      <c r="E121" s="9" t="s">
        <v>192</v>
      </c>
      <c r="F121" s="9" t="s">
        <v>193</v>
      </c>
      <c r="G121" s="9" t="s">
        <v>194</v>
      </c>
      <c r="H121" s="9" t="s">
        <v>200</v>
      </c>
      <c r="I121" s="13" t="str">
        <f>HYPERLINK("https://yadi.sk/i/WUt_408VjAHMLw","Ссылка")</f>
        <v>Ссылка</v>
      </c>
      <c r="J121" s="13" t="str">
        <f>HYPERLINK("https://yadi.sk/i/4UPcLN3MEzTmpg","Ссылка")</f>
        <v>Ссылка</v>
      </c>
      <c r="K121" s="11"/>
    </row>
    <row r="122" spans="1:11" s="7" customFormat="1" ht="30.75" customHeight="1">
      <c r="A122" s="8" t="s">
        <v>113</v>
      </c>
      <c r="B122" s="9" t="s">
        <v>198</v>
      </c>
      <c r="C122" s="10">
        <v>23000</v>
      </c>
      <c r="D122" s="9" t="s">
        <v>199</v>
      </c>
      <c r="E122" s="9" t="s">
        <v>192</v>
      </c>
      <c r="F122" s="9" t="s">
        <v>193</v>
      </c>
      <c r="G122" s="9" t="s">
        <v>194</v>
      </c>
      <c r="H122" s="9" t="s">
        <v>200</v>
      </c>
      <c r="I122" s="13" t="str">
        <f>HYPERLINK("https://yadi.sk/i/gXrwmdh3DWuF8Q","Ссылка")</f>
        <v>Ссылка</v>
      </c>
      <c r="J122" s="13" t="str">
        <f>HYPERLINK("https://yadi.sk/i/_mqIclf7WzfoHA","Ссылка")</f>
        <v>Ссылка</v>
      </c>
      <c r="K122" s="11"/>
    </row>
    <row r="123" spans="1:11" s="7" customFormat="1" ht="30.75" customHeight="1">
      <c r="A123" s="8" t="s">
        <v>114</v>
      </c>
      <c r="B123" s="9" t="s">
        <v>196</v>
      </c>
      <c r="C123" s="10">
        <v>24000</v>
      </c>
      <c r="D123" s="9" t="s">
        <v>191</v>
      </c>
      <c r="E123" s="9" t="s">
        <v>192</v>
      </c>
      <c r="F123" s="9" t="s">
        <v>193</v>
      </c>
      <c r="G123" s="9" t="s">
        <v>194</v>
      </c>
      <c r="H123" s="9" t="s">
        <v>195</v>
      </c>
      <c r="I123" s="13" t="str">
        <f>HYPERLINK("https://yadi.sk/i/nlmXK3Dl0NIqBQ","Ссылка")</f>
        <v>Ссылка</v>
      </c>
      <c r="J123" s="13" t="str">
        <f>HYPERLINK("https://yadi.sk/i/ZyJRctTH9nX-JQ","Ссылка")</f>
        <v>Ссылка</v>
      </c>
      <c r="K123" s="11"/>
    </row>
    <row r="124" spans="1:11" s="7" customFormat="1" ht="30.75" customHeight="1">
      <c r="A124" s="8" t="s">
        <v>115</v>
      </c>
      <c r="B124" s="9" t="s">
        <v>198</v>
      </c>
      <c r="C124" s="10">
        <v>22000</v>
      </c>
      <c r="D124" s="9" t="s">
        <v>199</v>
      </c>
      <c r="E124" s="9" t="s">
        <v>192</v>
      </c>
      <c r="F124" s="9" t="s">
        <v>193</v>
      </c>
      <c r="G124" s="9" t="s">
        <v>194</v>
      </c>
      <c r="H124" s="9" t="s">
        <v>200</v>
      </c>
      <c r="I124" s="13" t="str">
        <f>HYPERLINK("https://yadi.sk/i/dNmPTMw475g_mw","Ссылка")</f>
        <v>Ссылка</v>
      </c>
      <c r="J124" s="13" t="str">
        <f>HYPERLINK("https://yadi.sk/i/S3my8EtZfSTfDQ","Ссылка")</f>
        <v>Ссылка</v>
      </c>
      <c r="K124" s="11"/>
    </row>
    <row r="125" spans="1:11" s="7" customFormat="1" ht="30.75" customHeight="1">
      <c r="A125" s="8" t="s">
        <v>116</v>
      </c>
      <c r="B125" s="9" t="s">
        <v>201</v>
      </c>
      <c r="C125" s="10">
        <v>22000</v>
      </c>
      <c r="D125" s="9" t="s">
        <v>199</v>
      </c>
      <c r="E125" s="9" t="s">
        <v>192</v>
      </c>
      <c r="F125" s="9" t="s">
        <v>216</v>
      </c>
      <c r="G125" s="9" t="s">
        <v>194</v>
      </c>
      <c r="H125" s="9" t="s">
        <v>200</v>
      </c>
      <c r="I125" s="13" t="str">
        <f>HYPERLINK("https://yadi.sk/i/okyK5CRg-mEXRA","Ссылка")</f>
        <v>Ссылка</v>
      </c>
      <c r="J125" s="13" t="str">
        <f>HYPERLINK("https://yadi.sk/i/4mcTDB5S_AoWFg","Ссылка")</f>
        <v>Ссылка</v>
      </c>
      <c r="K125" s="11"/>
    </row>
    <row r="126" spans="1:11" s="7" customFormat="1" ht="30.75" customHeight="1">
      <c r="A126" s="8" t="s">
        <v>117</v>
      </c>
      <c r="B126" s="9" t="s">
        <v>198</v>
      </c>
      <c r="C126" s="10">
        <v>22000</v>
      </c>
      <c r="D126" s="9" t="s">
        <v>199</v>
      </c>
      <c r="E126" s="9" t="s">
        <v>192</v>
      </c>
      <c r="F126" s="9" t="s">
        <v>193</v>
      </c>
      <c r="G126" s="9" t="s">
        <v>194</v>
      </c>
      <c r="H126" s="9" t="s">
        <v>200</v>
      </c>
      <c r="I126" s="13" t="str">
        <f>HYPERLINK("https://yadi.sk/i/OQ-xS4XLExKk1w","Ссылка")</f>
        <v>Ссылка</v>
      </c>
      <c r="J126" s="13" t="str">
        <f>HYPERLINK("https://yadi.sk/i/yY7LP6HyN9eiJA","Ссылка")</f>
        <v>Ссылка</v>
      </c>
      <c r="K126" s="11"/>
    </row>
    <row r="127" spans="1:11" s="7" customFormat="1" ht="30.75" customHeight="1">
      <c r="A127" s="8" t="s">
        <v>118</v>
      </c>
      <c r="B127" s="9" t="s">
        <v>190</v>
      </c>
      <c r="C127" s="10">
        <v>22000</v>
      </c>
      <c r="D127" s="9" t="s">
        <v>191</v>
      </c>
      <c r="E127" s="9" t="s">
        <v>192</v>
      </c>
      <c r="F127" s="9" t="s">
        <v>193</v>
      </c>
      <c r="G127" s="9" t="s">
        <v>194</v>
      </c>
      <c r="H127" s="9" t="s">
        <v>195</v>
      </c>
      <c r="I127" s="13" t="str">
        <f>HYPERLINK("https://yadi.sk/i/cHe5meQmCKV5sw","Ссылка")</f>
        <v>Ссылка</v>
      </c>
      <c r="J127" s="13" t="str">
        <f>HYPERLINK("https://yadi.sk/i/fvQUb8Re1GKMpA","Ссылка")</f>
        <v>Ссылка</v>
      </c>
      <c r="K127" s="11"/>
    </row>
    <row r="128" spans="1:11" s="7" customFormat="1" ht="30.75" customHeight="1">
      <c r="A128" s="8" t="s">
        <v>119</v>
      </c>
      <c r="B128" s="9" t="s">
        <v>198</v>
      </c>
      <c r="C128" s="10">
        <v>23000</v>
      </c>
      <c r="D128" s="9" t="s">
        <v>199</v>
      </c>
      <c r="E128" s="9" t="s">
        <v>192</v>
      </c>
      <c r="F128" s="9" t="s">
        <v>193</v>
      </c>
      <c r="G128" s="9" t="s">
        <v>194</v>
      </c>
      <c r="H128" s="9" t="s">
        <v>200</v>
      </c>
      <c r="I128" s="13" t="str">
        <f>HYPERLINK("https://yadi.sk/i/HSDvWdUyw7kWCQ","Ссылка")</f>
        <v>Ссылка</v>
      </c>
      <c r="J128" s="13" t="str">
        <f>HYPERLINK("https://yadi.sk/i/V_h3MczMyLwA2g","Ссылка")</f>
        <v>Ссылка</v>
      </c>
      <c r="K128" s="11"/>
    </row>
    <row r="129" spans="1:11" s="7" customFormat="1" ht="30.75" customHeight="1">
      <c r="A129" s="8" t="s">
        <v>120</v>
      </c>
      <c r="B129" s="9" t="s">
        <v>203</v>
      </c>
      <c r="C129" s="10">
        <v>23000</v>
      </c>
      <c r="D129" s="9" t="s">
        <v>199</v>
      </c>
      <c r="E129" s="9" t="s">
        <v>192</v>
      </c>
      <c r="F129" s="9" t="s">
        <v>193</v>
      </c>
      <c r="G129" s="9" t="s">
        <v>194</v>
      </c>
      <c r="H129" s="9" t="s">
        <v>200</v>
      </c>
      <c r="I129" s="13" t="str">
        <f>HYPERLINK("https://yadi.sk/i/LTG3VvhD56mYRg","Ссылка")</f>
        <v>Ссылка</v>
      </c>
      <c r="J129" s="13" t="str">
        <f>HYPERLINK("https://yadi.sk/i/hZD0TBMBI1lfrA","Ссылка")</f>
        <v>Ссылка</v>
      </c>
      <c r="K129" s="11"/>
    </row>
    <row r="130" spans="1:11" s="7" customFormat="1" ht="30.75" customHeight="1">
      <c r="A130" s="8" t="s">
        <v>121</v>
      </c>
      <c r="B130" s="9" t="s">
        <v>190</v>
      </c>
      <c r="C130" s="10">
        <v>24000</v>
      </c>
      <c r="D130" s="9" t="s">
        <v>191</v>
      </c>
      <c r="E130" s="9" t="s">
        <v>192</v>
      </c>
      <c r="F130" s="9" t="s">
        <v>193</v>
      </c>
      <c r="G130" s="9" t="s">
        <v>194</v>
      </c>
      <c r="H130" s="9" t="s">
        <v>195</v>
      </c>
      <c r="I130" s="13" t="str">
        <f>HYPERLINK("https://yadi.sk/i/Fp24Osyt5uLgRw","Ссылка")</f>
        <v>Ссылка</v>
      </c>
      <c r="J130" s="13" t="str">
        <f>HYPERLINK("https://yadi.sk/i/aB_cN5h4n3_q3A","Ссылка")</f>
        <v>Ссылка</v>
      </c>
      <c r="K130" s="11"/>
    </row>
    <row r="131" spans="1:11" s="7" customFormat="1" ht="30.75" customHeight="1">
      <c r="A131" s="8" t="s">
        <v>122</v>
      </c>
      <c r="B131" s="9" t="s">
        <v>197</v>
      </c>
      <c r="C131" s="10">
        <v>24000</v>
      </c>
      <c r="D131" s="9" t="s">
        <v>191</v>
      </c>
      <c r="E131" s="9" t="s">
        <v>192</v>
      </c>
      <c r="F131" s="9" t="s">
        <v>193</v>
      </c>
      <c r="G131" s="9" t="s">
        <v>194</v>
      </c>
      <c r="H131" s="9" t="s">
        <v>195</v>
      </c>
      <c r="I131" s="13" t="str">
        <f>HYPERLINK("https://yadi.sk/i/Fp24Osyt5uLgRw","Ссылка")</f>
        <v>Ссылка</v>
      </c>
      <c r="J131" s="13" t="str">
        <f>HYPERLINK("https://yadi.sk/i/aB_cN5h4n3_q3A","Ссылка")</f>
        <v>Ссылка</v>
      </c>
      <c r="K131" s="11"/>
    </row>
    <row r="132" spans="1:11" s="7" customFormat="1" ht="30.75" customHeight="1">
      <c r="A132" s="8" t="s">
        <v>123</v>
      </c>
      <c r="B132" s="9" t="s">
        <v>208</v>
      </c>
      <c r="C132" s="10">
        <v>24000</v>
      </c>
      <c r="D132" s="9" t="s">
        <v>191</v>
      </c>
      <c r="E132" s="9" t="s">
        <v>192</v>
      </c>
      <c r="F132" s="9" t="s">
        <v>193</v>
      </c>
      <c r="G132" s="9" t="s">
        <v>194</v>
      </c>
      <c r="H132" s="9" t="s">
        <v>195</v>
      </c>
      <c r="I132" s="13" t="str">
        <f>HYPERLINK("https://yadi.sk/i/U1md-K9jb7PxbQ","Ссылка")</f>
        <v>Ссылка</v>
      </c>
      <c r="J132" s="13" t="str">
        <f>HYPERLINK("https://yadi.sk/i/HTDSukEOXlPZ2A","Ссылка")</f>
        <v>Ссылка</v>
      </c>
      <c r="K132" s="11"/>
    </row>
    <row r="133" spans="1:11" s="7" customFormat="1" ht="30.75" customHeight="1">
      <c r="A133" s="8" t="s">
        <v>124</v>
      </c>
      <c r="B133" s="9" t="s">
        <v>209</v>
      </c>
      <c r="C133" s="10">
        <v>24000</v>
      </c>
      <c r="D133" s="9" t="s">
        <v>191</v>
      </c>
      <c r="E133" s="9" t="s">
        <v>192</v>
      </c>
      <c r="F133" s="9" t="s">
        <v>193</v>
      </c>
      <c r="G133" s="9" t="s">
        <v>194</v>
      </c>
      <c r="H133" s="9" t="s">
        <v>195</v>
      </c>
      <c r="I133" s="13" t="str">
        <f>HYPERLINK("https://yadi.sk/i/vORxFf3CHDhq6Q","Ссылка")</f>
        <v>Ссылка</v>
      </c>
      <c r="J133" s="13" t="str">
        <f>HYPERLINK("https://yadi.sk/i/MO_AcB8G6N79SA","Ссылка")</f>
        <v>Ссылка</v>
      </c>
      <c r="K133" s="11"/>
    </row>
    <row r="134" spans="1:11" s="7" customFormat="1" ht="30.75" customHeight="1">
      <c r="A134" s="8" t="s">
        <v>125</v>
      </c>
      <c r="B134" s="9" t="s">
        <v>207</v>
      </c>
      <c r="C134" s="10">
        <v>24000</v>
      </c>
      <c r="D134" s="9" t="s">
        <v>191</v>
      </c>
      <c r="E134" s="9" t="s">
        <v>192</v>
      </c>
      <c r="F134" s="9" t="s">
        <v>193</v>
      </c>
      <c r="G134" s="9" t="s">
        <v>194</v>
      </c>
      <c r="H134" s="9" t="s">
        <v>195</v>
      </c>
      <c r="I134" s="13" t="str">
        <f>HYPERLINK("https://yadi.sk/i/6zC9qeEALBtq-A","Ссылка")</f>
        <v>Ссылка</v>
      </c>
      <c r="J134" s="13" t="str">
        <f>HYPERLINK("https://yadi.sk/i/_DYy5C84ZoDSeg","Ссылка")</f>
        <v>Ссылка</v>
      </c>
      <c r="K134" s="11"/>
    </row>
    <row r="135" spans="1:11" s="7" customFormat="1" ht="30.75" customHeight="1">
      <c r="A135" s="8" t="s">
        <v>126</v>
      </c>
      <c r="B135" s="9" t="s">
        <v>207</v>
      </c>
      <c r="C135" s="10">
        <v>23000</v>
      </c>
      <c r="D135" s="9" t="s">
        <v>191</v>
      </c>
      <c r="E135" s="9" t="s">
        <v>192</v>
      </c>
      <c r="F135" s="9" t="s">
        <v>193</v>
      </c>
      <c r="G135" s="9" t="s">
        <v>194</v>
      </c>
      <c r="H135" s="9" t="s">
        <v>195</v>
      </c>
      <c r="I135" s="13" t="str">
        <f>HYPERLINK("https://yadi.sk/i/VkMDb60-Kx_mCg","Ссылка")</f>
        <v>Ссылка</v>
      </c>
      <c r="J135" s="13" t="str">
        <f>HYPERLINK("https://yadi.sk/i/61LFApSfXXobMA","Ссылка")</f>
        <v>Ссылка</v>
      </c>
      <c r="K135" s="11"/>
    </row>
    <row r="136" spans="1:11" s="7" customFormat="1" ht="30.75" customHeight="1">
      <c r="A136" s="8" t="s">
        <v>127</v>
      </c>
      <c r="B136" s="9" t="s">
        <v>210</v>
      </c>
      <c r="C136" s="10">
        <v>23000</v>
      </c>
      <c r="D136" s="9" t="s">
        <v>191</v>
      </c>
      <c r="E136" s="9" t="s">
        <v>192</v>
      </c>
      <c r="F136" s="9" t="s">
        <v>193</v>
      </c>
      <c r="G136" s="9" t="s">
        <v>194</v>
      </c>
      <c r="H136" s="9" t="s">
        <v>195</v>
      </c>
      <c r="I136" s="13" t="str">
        <f>HYPERLINK("https://yadi.sk/i/lo1Q_IppsrG8vw","Ссылка")</f>
        <v>Ссылка</v>
      </c>
      <c r="J136" s="13" t="str">
        <f>HYPERLINK("https://yadi.sk/i/RDtKYC-iAsqPEw","Ссылка")</f>
        <v>Ссылка</v>
      </c>
      <c r="K136" s="11"/>
    </row>
    <row r="137" spans="1:11" s="7" customFormat="1" ht="30.75" customHeight="1">
      <c r="A137" s="8" t="s">
        <v>128</v>
      </c>
      <c r="B137" s="9" t="s">
        <v>190</v>
      </c>
      <c r="C137" s="10">
        <v>6000</v>
      </c>
      <c r="D137" s="9" t="s">
        <v>221</v>
      </c>
      <c r="E137" s="9" t="s">
        <v>222</v>
      </c>
      <c r="F137" s="9" t="s">
        <v>193</v>
      </c>
      <c r="G137" s="9" t="s">
        <v>194</v>
      </c>
      <c r="H137" s="9" t="s">
        <v>223</v>
      </c>
      <c r="I137" s="13" t="str">
        <f>HYPERLINK("https://yadi.sk/i/t0Sl5TataDMf9Q","Ссылка")</f>
        <v>Ссылка</v>
      </c>
      <c r="J137" s="13" t="str">
        <f>HYPERLINK("https://yadi.sk/i/8IanqfeHr3M8Kw","Ссылка")</f>
        <v>Ссылка</v>
      </c>
      <c r="K137" s="11"/>
    </row>
    <row r="138" spans="1:11" s="7" customFormat="1" ht="30.75" customHeight="1">
      <c r="A138" s="8" t="s">
        <v>129</v>
      </c>
      <c r="B138" s="9" t="s">
        <v>213</v>
      </c>
      <c r="C138" s="10">
        <v>6000</v>
      </c>
      <c r="D138" s="9" t="s">
        <v>221</v>
      </c>
      <c r="E138" s="9" t="s">
        <v>222</v>
      </c>
      <c r="F138" s="9" t="s">
        <v>193</v>
      </c>
      <c r="G138" s="9" t="s">
        <v>194</v>
      </c>
      <c r="H138" s="9" t="s">
        <v>223</v>
      </c>
      <c r="I138" s="13" t="str">
        <f>HYPERLINK("https://yadi.sk/i/MVoPLBnEtVj5RQ","Ссылка")</f>
        <v>Ссылка</v>
      </c>
      <c r="J138" s="13" t="str">
        <f>HYPERLINK("https://yadi.sk/i/6H-DGiX-OvNQhw","Ссылка")</f>
        <v>Ссылка</v>
      </c>
      <c r="K138" s="11"/>
    </row>
    <row r="139" spans="1:11" s="7" customFormat="1" ht="30.75" customHeight="1">
      <c r="A139" s="8" t="s">
        <v>130</v>
      </c>
      <c r="B139" s="9" t="s">
        <v>197</v>
      </c>
      <c r="C139" s="10">
        <v>20000</v>
      </c>
      <c r="D139" s="9" t="s">
        <v>258</v>
      </c>
      <c r="E139" s="9" t="s">
        <v>259</v>
      </c>
      <c r="F139" s="9" t="s">
        <v>193</v>
      </c>
      <c r="G139" s="9" t="s">
        <v>194</v>
      </c>
      <c r="H139" s="9" t="s">
        <v>223</v>
      </c>
      <c r="I139" s="13" t="str">
        <f>HYPERLINK("https://yadi.sk/i/nz9lPg7iP6vUmw","Ссылка")</f>
        <v>Ссылка</v>
      </c>
      <c r="J139" s="13" t="str">
        <f>HYPERLINK("https://yadi.sk/i/CGbM0rDVXU2_OQ","Ссылка")</f>
        <v>Ссылка</v>
      </c>
      <c r="K139" s="11"/>
    </row>
    <row r="140" spans="1:11" s="7" customFormat="1" ht="30.75" customHeight="1">
      <c r="A140" s="8" t="s">
        <v>131</v>
      </c>
      <c r="B140" s="9" t="s">
        <v>211</v>
      </c>
      <c r="C140" s="10">
        <v>20000</v>
      </c>
      <c r="D140" s="9" t="s">
        <v>258</v>
      </c>
      <c r="E140" s="9" t="s">
        <v>259</v>
      </c>
      <c r="F140" s="9" t="s">
        <v>193</v>
      </c>
      <c r="G140" s="9" t="s">
        <v>194</v>
      </c>
      <c r="H140" s="9" t="s">
        <v>223</v>
      </c>
      <c r="I140" s="13" t="str">
        <f>HYPERLINK("https://yadi.sk/i/n0UDY00Dg98lsQ","Ссылка")</f>
        <v>Ссылка</v>
      </c>
      <c r="J140" s="13" t="str">
        <f>HYPERLINK("https://yadi.sk/i/oPeBBim7tQ4sGA","Ссылка")</f>
        <v>Ссылка</v>
      </c>
      <c r="K140" s="11"/>
    </row>
    <row r="141" spans="1:11" s="7" customFormat="1" ht="30.75" customHeight="1">
      <c r="A141" s="8" t="s">
        <v>132</v>
      </c>
      <c r="B141" s="9" t="s">
        <v>196</v>
      </c>
      <c r="C141" s="10">
        <v>10000</v>
      </c>
      <c r="D141" s="9" t="s">
        <v>271</v>
      </c>
      <c r="E141" s="9" t="s">
        <v>272</v>
      </c>
      <c r="F141" s="9" t="s">
        <v>193</v>
      </c>
      <c r="G141" s="9" t="s">
        <v>194</v>
      </c>
      <c r="H141" s="9" t="s">
        <v>223</v>
      </c>
      <c r="I141" s="13" t="str">
        <f>HYPERLINK("https://yadi.sk/i/pJdZMaGBZlN-mQ","Ссылка")</f>
        <v>Ссылка</v>
      </c>
      <c r="J141" s="13" t="str">
        <f>HYPERLINK("https://yadi.sk/i/t6OyWwx2bV-bhA","Ссылка")</f>
        <v>Ссылка</v>
      </c>
      <c r="K141" s="11"/>
    </row>
    <row r="142" spans="1:11" s="7" customFormat="1" ht="30.75" customHeight="1">
      <c r="A142" s="8" t="s">
        <v>133</v>
      </c>
      <c r="B142" s="9" t="s">
        <v>213</v>
      </c>
      <c r="C142" s="10">
        <v>10000</v>
      </c>
      <c r="D142" s="9" t="s">
        <v>271</v>
      </c>
      <c r="E142" s="9" t="s">
        <v>272</v>
      </c>
      <c r="F142" s="9" t="s">
        <v>193</v>
      </c>
      <c r="G142" s="9" t="s">
        <v>194</v>
      </c>
      <c r="H142" s="9" t="s">
        <v>223</v>
      </c>
      <c r="I142" s="13" t="str">
        <f>HYPERLINK("https://yadi.sk/i/Lrho5Jhb-Cq8nA","Ссылка")</f>
        <v>Ссылка</v>
      </c>
      <c r="J142" s="13" t="str">
        <f>HYPERLINK("https://yadi.sk/i/2TafQ0QbqJtOZA","Ссылка")</f>
        <v>Ссылка</v>
      </c>
      <c r="K142" s="11"/>
    </row>
    <row r="143" spans="1:11" s="7" customFormat="1" ht="30.75" customHeight="1">
      <c r="A143" s="8" t="s">
        <v>134</v>
      </c>
      <c r="B143" s="9" t="s">
        <v>270</v>
      </c>
      <c r="C143" s="10">
        <v>10000</v>
      </c>
      <c r="D143" s="9" t="s">
        <v>271</v>
      </c>
      <c r="E143" s="9" t="s">
        <v>272</v>
      </c>
      <c r="F143" s="9" t="s">
        <v>193</v>
      </c>
      <c r="G143" s="9" t="s">
        <v>194</v>
      </c>
      <c r="H143" s="9" t="s">
        <v>223</v>
      </c>
      <c r="I143" s="13" t="str">
        <f>HYPERLINK("https://yadi.sk/i/fytT_HySFewuLg","Ссылка")</f>
        <v>Ссылка</v>
      </c>
      <c r="J143" s="13" t="str">
        <f>HYPERLINK("https://yadi.sk/i/VqXYjY2XeT6wdQ","Ссылка")</f>
        <v>Ссылка</v>
      </c>
      <c r="K143" s="11"/>
    </row>
    <row r="144" spans="1:11" s="7" customFormat="1" ht="30.75" customHeight="1">
      <c r="A144" s="8" t="s">
        <v>135</v>
      </c>
      <c r="B144" s="9" t="s">
        <v>224</v>
      </c>
      <c r="C144" s="10">
        <v>20000</v>
      </c>
      <c r="D144" s="9" t="s">
        <v>258</v>
      </c>
      <c r="E144" s="9" t="s">
        <v>259</v>
      </c>
      <c r="F144" s="9" t="s">
        <v>193</v>
      </c>
      <c r="G144" s="9" t="s">
        <v>194</v>
      </c>
      <c r="H144" s="9" t="s">
        <v>223</v>
      </c>
      <c r="I144" s="13" t="str">
        <f>HYPERLINK("https://yadi.sk/i/mJAFgnJ8R2iVLg","Ссылка")</f>
        <v>Ссылка</v>
      </c>
      <c r="J144" s="13" t="str">
        <f>HYPERLINK("https://yadi.sk/d/V53twRyCjO4D9w","Ссылка")</f>
        <v>Ссылка</v>
      </c>
      <c r="K144" s="11"/>
    </row>
    <row r="145" spans="1:11" s="7" customFormat="1" ht="30.75" customHeight="1">
      <c r="A145" s="8" t="s">
        <v>136</v>
      </c>
      <c r="B145" s="9" t="s">
        <v>211</v>
      </c>
      <c r="C145" s="10">
        <v>20000</v>
      </c>
      <c r="D145" s="9" t="s">
        <v>258</v>
      </c>
      <c r="E145" s="9" t="s">
        <v>259</v>
      </c>
      <c r="F145" s="9" t="s">
        <v>193</v>
      </c>
      <c r="G145" s="9" t="s">
        <v>194</v>
      </c>
      <c r="H145" s="9" t="s">
        <v>223</v>
      </c>
      <c r="I145" s="13" t="str">
        <f>HYPERLINK("https://yadi.sk/i/xGKTc8SGWdcCww","Ссылка")</f>
        <v>Ссылка</v>
      </c>
      <c r="J145" s="13" t="str">
        <f>HYPERLINK("https://yadi.sk/i/soDoJRpqtNsnjQ","Ссылка")</f>
        <v>Ссылка</v>
      </c>
      <c r="K145" s="11"/>
    </row>
    <row r="146" spans="1:11" s="7" customFormat="1" ht="30.75" customHeight="1">
      <c r="A146" s="8" t="s">
        <v>137</v>
      </c>
      <c r="B146" s="9" t="s">
        <v>190</v>
      </c>
      <c r="C146" s="10">
        <v>20000</v>
      </c>
      <c r="D146" s="9" t="s">
        <v>258</v>
      </c>
      <c r="E146" s="9" t="s">
        <v>259</v>
      </c>
      <c r="F146" s="9" t="s">
        <v>193</v>
      </c>
      <c r="G146" s="9" t="s">
        <v>194</v>
      </c>
      <c r="H146" s="9" t="s">
        <v>223</v>
      </c>
      <c r="I146" s="13" t="str">
        <f>HYPERLINK("https://yadi.sk/i/g1WTHbqtu2oKbQ","Ссылка")</f>
        <v>Ссылка</v>
      </c>
      <c r="J146" s="13" t="str">
        <f>HYPERLINK("https://yadi.sk/i/7c3E_Gvgs0TWGQ","Ссылка")</f>
        <v>Ссылка</v>
      </c>
      <c r="K146" s="11"/>
    </row>
    <row r="147" spans="1:11" s="7" customFormat="1" ht="30.75" customHeight="1">
      <c r="A147" s="8" t="s">
        <v>138</v>
      </c>
      <c r="B147" s="9" t="s">
        <v>190</v>
      </c>
      <c r="C147" s="10">
        <v>20000</v>
      </c>
      <c r="D147" s="9" t="s">
        <v>258</v>
      </c>
      <c r="E147" s="9" t="s">
        <v>259</v>
      </c>
      <c r="F147" s="9" t="s">
        <v>193</v>
      </c>
      <c r="G147" s="9" t="s">
        <v>194</v>
      </c>
      <c r="H147" s="9" t="s">
        <v>223</v>
      </c>
      <c r="I147" s="13" t="str">
        <f>HYPERLINK("https://yadi.sk/i/Xs27oURg_x2FBA","Ссылка")</f>
        <v>Ссылка</v>
      </c>
      <c r="J147" s="13" t="str">
        <f>HYPERLINK("https://yadi.sk/i/AMY4jVUtkFIizg","Ссылка")</f>
        <v>Ссылка</v>
      </c>
      <c r="K147" s="11"/>
    </row>
    <row r="148" spans="1:11" s="7" customFormat="1" ht="30.75" customHeight="1">
      <c r="A148" s="8" t="s">
        <v>139</v>
      </c>
      <c r="B148" s="9" t="s">
        <v>211</v>
      </c>
      <c r="C148" s="10">
        <v>20000</v>
      </c>
      <c r="D148" s="9" t="s">
        <v>258</v>
      </c>
      <c r="E148" s="9" t="s">
        <v>259</v>
      </c>
      <c r="F148" s="9" t="s">
        <v>193</v>
      </c>
      <c r="G148" s="9" t="s">
        <v>194</v>
      </c>
      <c r="H148" s="9" t="s">
        <v>223</v>
      </c>
      <c r="I148" s="13" t="str">
        <f>HYPERLINK("https://yadi.sk/i/_mruiStKuh52Ww","Ссылка")</f>
        <v>Ссылка</v>
      </c>
      <c r="J148" s="13" t="str">
        <f>HYPERLINK("https://yadi.sk/i/eWqwV-ELQuzi5A","Ссылка")</f>
        <v>Ссылка</v>
      </c>
      <c r="K148" s="11"/>
    </row>
    <row r="149" spans="1:11" s="7" customFormat="1" ht="30.75" customHeight="1">
      <c r="A149" s="8" t="s">
        <v>140</v>
      </c>
      <c r="B149" s="9" t="s">
        <v>190</v>
      </c>
      <c r="C149" s="10">
        <v>6000</v>
      </c>
      <c r="D149" s="9" t="s">
        <v>221</v>
      </c>
      <c r="E149" s="9" t="s">
        <v>222</v>
      </c>
      <c r="F149" s="9" t="s">
        <v>216</v>
      </c>
      <c r="G149" s="9" t="s">
        <v>194</v>
      </c>
      <c r="H149" s="9" t="s">
        <v>223</v>
      </c>
      <c r="I149" s="13" t="str">
        <f>HYPERLINK("https://yadi.sk/i/A0h7g8F-nDRsxQ","Ссылка")</f>
        <v>Ссылка</v>
      </c>
      <c r="J149" s="13" t="str">
        <f>HYPERLINK("https://yadi.sk/i/B3n4fwonBWDu6g","Ссылка")</f>
        <v>Ссылка</v>
      </c>
      <c r="K149" s="11"/>
    </row>
    <row r="150" spans="1:11" s="7" customFormat="1" ht="30.75" customHeight="1">
      <c r="A150" s="8" t="s">
        <v>141</v>
      </c>
      <c r="B150" s="9" t="s">
        <v>211</v>
      </c>
      <c r="C150" s="10">
        <v>6000</v>
      </c>
      <c r="D150" s="9" t="s">
        <v>221</v>
      </c>
      <c r="E150" s="9" t="s">
        <v>222</v>
      </c>
      <c r="F150" s="9" t="s">
        <v>216</v>
      </c>
      <c r="G150" s="9" t="s">
        <v>194</v>
      </c>
      <c r="H150" s="9" t="s">
        <v>223</v>
      </c>
      <c r="I150" s="13" t="str">
        <f>HYPERLINK("https://yadi.sk/i/Zbx-cZy76wiQhg","Ссылка")</f>
        <v>Ссылка</v>
      </c>
      <c r="J150" s="13" t="str">
        <f>HYPERLINK("https://yadi.sk/i/bQQCS2zM6bVFyQ","Ссылка")</f>
        <v>Ссылка</v>
      </c>
      <c r="K150" s="11"/>
    </row>
    <row r="151" spans="1:11" s="7" customFormat="1" ht="30.75" customHeight="1">
      <c r="A151" s="8" t="s">
        <v>142</v>
      </c>
      <c r="B151" s="9" t="s">
        <v>201</v>
      </c>
      <c r="C151" s="10">
        <v>22000</v>
      </c>
      <c r="D151" s="9" t="s">
        <v>199</v>
      </c>
      <c r="E151" s="9" t="s">
        <v>192</v>
      </c>
      <c r="F151" s="9" t="s">
        <v>193</v>
      </c>
      <c r="G151" s="9" t="s">
        <v>194</v>
      </c>
      <c r="H151" s="9" t="s">
        <v>200</v>
      </c>
      <c r="I151" s="13" t="str">
        <f>HYPERLINK("https://yadi.sk/i/EEsE90EV5udpzQ","Ссылка")</f>
        <v>Ссылка</v>
      </c>
      <c r="J151" s="13" t="str">
        <f>HYPERLINK("https://yadi.sk/i/10VP9rk8MPjp_g","Ссылка")</f>
        <v>Ссылка</v>
      </c>
      <c r="K151" s="11"/>
    </row>
    <row r="152" spans="1:11" s="7" customFormat="1" ht="30.75" customHeight="1">
      <c r="A152" s="8" t="s">
        <v>143</v>
      </c>
      <c r="B152" s="9" t="s">
        <v>197</v>
      </c>
      <c r="C152" s="10">
        <v>22000</v>
      </c>
      <c r="D152" s="9" t="s">
        <v>191</v>
      </c>
      <c r="E152" s="9" t="s">
        <v>192</v>
      </c>
      <c r="F152" s="9" t="s">
        <v>193</v>
      </c>
      <c r="G152" s="9" t="s">
        <v>194</v>
      </c>
      <c r="H152" s="9" t="s">
        <v>195</v>
      </c>
      <c r="I152" s="13" t="str">
        <f>HYPERLINK("https://yadi.sk/i/fMrVWFIK1AK5wQ","Ссылка")</f>
        <v>Ссылка</v>
      </c>
      <c r="J152" s="13" t="str">
        <f>HYPERLINK("https://yadi.sk/i/BOXe-neEuOi-3g","Ссылка")</f>
        <v>Ссылка</v>
      </c>
      <c r="K152" s="11"/>
    </row>
    <row r="153" spans="1:11" s="7" customFormat="1" ht="30.75" customHeight="1">
      <c r="A153" s="8" t="s">
        <v>144</v>
      </c>
      <c r="B153" s="9" t="s">
        <v>198</v>
      </c>
      <c r="C153" s="10">
        <v>20000</v>
      </c>
      <c r="D153" s="9" t="s">
        <v>199</v>
      </c>
      <c r="E153" s="9" t="s">
        <v>192</v>
      </c>
      <c r="F153" s="9" t="s">
        <v>193</v>
      </c>
      <c r="G153" s="9" t="s">
        <v>194</v>
      </c>
      <c r="H153" s="9" t="s">
        <v>200</v>
      </c>
      <c r="I153" s="13" t="str">
        <f>HYPERLINK("https://yadi.sk/i/Npmvplirgtp77A","Ссылка")</f>
        <v>Ссылка</v>
      </c>
      <c r="J153" s="13" t="str">
        <f>HYPERLINK("https://yadi.sk/i/dwXu0YbUYe00UQ","Ссылка")</f>
        <v>Ссылка</v>
      </c>
      <c r="K153" s="11"/>
    </row>
    <row r="154" spans="1:11" s="7" customFormat="1" ht="40.5" customHeight="1">
      <c r="A154" s="8" t="s">
        <v>145</v>
      </c>
      <c r="B154" s="9" t="s">
        <v>224</v>
      </c>
      <c r="C154" s="10">
        <v>20000</v>
      </c>
      <c r="D154" s="9" t="s">
        <v>258</v>
      </c>
      <c r="E154" s="9" t="s">
        <v>259</v>
      </c>
      <c r="F154" s="9" t="s">
        <v>193</v>
      </c>
      <c r="G154" s="9" t="s">
        <v>194</v>
      </c>
      <c r="H154" s="9" t="s">
        <v>223</v>
      </c>
      <c r="I154" s="13" t="str">
        <f>HYPERLINK("https://yadi.sk/i/O25GQ7LnHr9FKw","Ссылка")</f>
        <v>Ссылка</v>
      </c>
      <c r="J154" s="13" t="str">
        <f>HYPERLINK("https://yadi.sk/i/MMfWsAeJ2OaH4Q","Ссылка")</f>
        <v>Ссылка</v>
      </c>
      <c r="K154" s="11"/>
    </row>
    <row r="155" spans="1:11" s="7" customFormat="1" ht="40.5" customHeight="1">
      <c r="A155" s="8" t="s">
        <v>146</v>
      </c>
      <c r="B155" s="9" t="s">
        <v>211</v>
      </c>
      <c r="C155" s="10">
        <v>20000</v>
      </c>
      <c r="D155" s="9" t="s">
        <v>258</v>
      </c>
      <c r="E155" s="9" t="s">
        <v>259</v>
      </c>
      <c r="F155" s="9" t="s">
        <v>193</v>
      </c>
      <c r="G155" s="9" t="s">
        <v>194</v>
      </c>
      <c r="H155" s="9" t="s">
        <v>223</v>
      </c>
      <c r="I155" s="13" t="str">
        <f>HYPERLINK("https://yadi.sk/i/GNyLP6Orf9YZmQ","Ссылка")</f>
        <v>Ссылка</v>
      </c>
      <c r="J155" s="13" t="str">
        <f>HYPERLINK("https://yadi.sk/i/JYKaHRTPlUrJ_Q","Ссылка")</f>
        <v>Ссылка</v>
      </c>
      <c r="K155" s="11"/>
    </row>
    <row r="156" spans="1:11" s="7" customFormat="1" ht="30.75" customHeight="1">
      <c r="A156" s="8" t="s">
        <v>147</v>
      </c>
      <c r="B156" s="9" t="s">
        <v>198</v>
      </c>
      <c r="C156" s="10">
        <v>6000</v>
      </c>
      <c r="D156" s="9" t="s">
        <v>221</v>
      </c>
      <c r="E156" s="9" t="s">
        <v>222</v>
      </c>
      <c r="F156" s="9" t="s">
        <v>216</v>
      </c>
      <c r="G156" s="9" t="s">
        <v>194</v>
      </c>
      <c r="H156" s="9" t="s">
        <v>223</v>
      </c>
      <c r="I156" s="13" t="str">
        <f>HYPERLINK("https://yadi.sk/i/hnTTZ2pb_HQBDg","Ссылка")</f>
        <v>Ссылка</v>
      </c>
      <c r="J156" s="13" t="str">
        <f>HYPERLINK("https://yadi.sk/i/hnTTZ2pb_HQBDg","Ссылка")</f>
        <v>Ссылка</v>
      </c>
      <c r="K156" s="11"/>
    </row>
    <row r="157" spans="1:11" s="7" customFormat="1" ht="30.75" customHeight="1">
      <c r="A157" s="8" t="s">
        <v>148</v>
      </c>
      <c r="B157" s="9" t="s">
        <v>190</v>
      </c>
      <c r="C157" s="10">
        <v>6000</v>
      </c>
      <c r="D157" s="9" t="s">
        <v>221</v>
      </c>
      <c r="E157" s="9" t="s">
        <v>222</v>
      </c>
      <c r="F157" s="9" t="s">
        <v>193</v>
      </c>
      <c r="G157" s="9" t="s">
        <v>194</v>
      </c>
      <c r="H157" s="9" t="s">
        <v>223</v>
      </c>
      <c r="I157" s="13" t="str">
        <f>HYPERLINK("https://yadi.sk/i/yZjjfqc0LnD3vg","Ссылка")</f>
        <v>Ссылка</v>
      </c>
      <c r="J157" s="13" t="str">
        <f>HYPERLINK("https://yadi.sk/i/XX0b8n7X5hgcaw","Ссылка")</f>
        <v>Ссылка</v>
      </c>
      <c r="K157" s="11"/>
    </row>
    <row r="158" spans="1:11" s="7" customFormat="1" ht="30.75" customHeight="1">
      <c r="A158" s="8" t="s">
        <v>149</v>
      </c>
      <c r="B158" s="9" t="s">
        <v>211</v>
      </c>
      <c r="C158" s="10">
        <v>6000</v>
      </c>
      <c r="D158" s="9" t="s">
        <v>221</v>
      </c>
      <c r="E158" s="9" t="s">
        <v>222</v>
      </c>
      <c r="F158" s="9" t="s">
        <v>193</v>
      </c>
      <c r="G158" s="9" t="s">
        <v>194</v>
      </c>
      <c r="H158" s="9" t="s">
        <v>223</v>
      </c>
      <c r="I158" s="13" t="str">
        <f>HYPERLINK("https://yadi.sk/i/IQkSEQX_RUmxAw","Ссылка")</f>
        <v>Ссылка</v>
      </c>
      <c r="J158" s="13" t="str">
        <f>HYPERLINK("https://yadi.sk/i/0fSilgL8jy-GHQ","Ссылка")</f>
        <v>Ссылка</v>
      </c>
      <c r="K158" s="11"/>
    </row>
    <row r="159" spans="1:11" s="7" customFormat="1" ht="40.5" customHeight="1">
      <c r="A159" s="8" t="s">
        <v>150</v>
      </c>
      <c r="B159" s="9" t="s">
        <v>201</v>
      </c>
      <c r="C159" s="10">
        <v>6000</v>
      </c>
      <c r="D159" s="9" t="s">
        <v>221</v>
      </c>
      <c r="E159" s="9" t="s">
        <v>222</v>
      </c>
      <c r="F159" s="9" t="s">
        <v>216</v>
      </c>
      <c r="G159" s="9" t="s">
        <v>194</v>
      </c>
      <c r="H159" s="9" t="s">
        <v>223</v>
      </c>
      <c r="I159" s="13" t="str">
        <f>HYPERLINK("https://yadi.sk/i/qOBLZIH8gw0WiA","Ссылка")</f>
        <v>Ссылка</v>
      </c>
      <c r="J159" s="13" t="str">
        <f>HYPERLINK("https://yadi.sk/i/MvRHrBOBrEot7A","Ссылка")</f>
        <v>Ссылка</v>
      </c>
      <c r="K159" s="11"/>
    </row>
    <row r="160" spans="1:11" s="7" customFormat="1" ht="40.5" customHeight="1">
      <c r="A160" s="8" t="s">
        <v>151</v>
      </c>
      <c r="B160" s="9" t="s">
        <v>198</v>
      </c>
      <c r="C160" s="10">
        <v>6000</v>
      </c>
      <c r="D160" s="9" t="s">
        <v>221</v>
      </c>
      <c r="E160" s="9" t="s">
        <v>222</v>
      </c>
      <c r="F160" s="9" t="s">
        <v>216</v>
      </c>
      <c r="G160" s="9" t="s">
        <v>194</v>
      </c>
      <c r="H160" s="9" t="s">
        <v>223</v>
      </c>
      <c r="I160" s="13" t="str">
        <f>HYPERLINK("https://yadi.sk/i/9ET96Ejt4ktxCg","Ссылка")</f>
        <v>Ссылка</v>
      </c>
      <c r="J160" s="13" t="str">
        <f>HYPERLINK("https://yadi.sk/i/cYwvu32wyrqoxQ","Ссылка")</f>
        <v>Ссылка</v>
      </c>
      <c r="K160" s="11"/>
    </row>
    <row r="161" spans="1:11" s="7" customFormat="1" ht="30.75" customHeight="1">
      <c r="A161" s="8" t="s">
        <v>152</v>
      </c>
      <c r="B161" s="9" t="s">
        <v>190</v>
      </c>
      <c r="C161" s="10">
        <v>6000</v>
      </c>
      <c r="D161" s="9" t="s">
        <v>221</v>
      </c>
      <c r="E161" s="9" t="s">
        <v>222</v>
      </c>
      <c r="F161" s="9" t="s">
        <v>193</v>
      </c>
      <c r="G161" s="9" t="s">
        <v>194</v>
      </c>
      <c r="H161" s="9" t="s">
        <v>223</v>
      </c>
      <c r="I161" s="13" t="str">
        <f>HYPERLINK("https://yadi.sk/i/TL2JOwNDaZ8CmA","Ссылка")</f>
        <v>Ссылка</v>
      </c>
      <c r="J161" s="13" t="str">
        <f>HYPERLINK("https://yadi.sk/d/0ASURhNxYbdl_Q","Ссылка")</f>
        <v>Ссылка</v>
      </c>
      <c r="K161" s="11"/>
    </row>
    <row r="162" spans="1:11" s="7" customFormat="1" ht="30.75" customHeight="1">
      <c r="A162" s="8" t="s">
        <v>153</v>
      </c>
      <c r="B162" s="9" t="s">
        <v>211</v>
      </c>
      <c r="C162" s="10">
        <v>6000</v>
      </c>
      <c r="D162" s="9" t="s">
        <v>221</v>
      </c>
      <c r="E162" s="9" t="s">
        <v>222</v>
      </c>
      <c r="F162" s="9" t="s">
        <v>193</v>
      </c>
      <c r="G162" s="9" t="s">
        <v>194</v>
      </c>
      <c r="H162" s="9" t="s">
        <v>223</v>
      </c>
      <c r="I162" s="13" t="str">
        <f>HYPERLINK("https://yadi.sk/i/9ET96Ejt4ktxCg","Ссылка")</f>
        <v>Ссылка</v>
      </c>
      <c r="J162" s="13" t="str">
        <f>HYPERLINK("https://yadi.sk/i/a8xKKP02ztKEoQ","Ссылка")</f>
        <v>Ссылка</v>
      </c>
      <c r="K162" s="11"/>
    </row>
    <row r="163" spans="1:11" s="7" customFormat="1" ht="30.75" customHeight="1">
      <c r="A163" s="8" t="s">
        <v>154</v>
      </c>
      <c r="B163" s="9" t="s">
        <v>198</v>
      </c>
      <c r="C163" s="10">
        <v>22000</v>
      </c>
      <c r="D163" s="9" t="s">
        <v>199</v>
      </c>
      <c r="E163" s="9" t="s">
        <v>192</v>
      </c>
      <c r="F163" s="9" t="s">
        <v>216</v>
      </c>
      <c r="G163" s="9" t="s">
        <v>194</v>
      </c>
      <c r="H163" s="9" t="s">
        <v>200</v>
      </c>
      <c r="I163" s="13" t="str">
        <f>HYPERLINK("https://yadi.sk/i/OAwRN3QhhC4SPA","Ссылка")</f>
        <v>Ссылка</v>
      </c>
      <c r="J163" s="13" t="str">
        <f>HYPERLINK("https://disk.yandex.ru/i/TBZBtbr7b6_P3w","Ссылка")</f>
        <v>Ссылка</v>
      </c>
      <c r="K163" s="11"/>
    </row>
    <row r="164" spans="1:11" s="7" customFormat="1" ht="30.75" customHeight="1">
      <c r="A164" s="8" t="s">
        <v>155</v>
      </c>
      <c r="B164" s="9" t="s">
        <v>197</v>
      </c>
      <c r="C164" s="10">
        <v>20000</v>
      </c>
      <c r="D164" s="9" t="s">
        <v>258</v>
      </c>
      <c r="E164" s="9" t="s">
        <v>259</v>
      </c>
      <c r="F164" s="9" t="s">
        <v>193</v>
      </c>
      <c r="G164" s="9" t="s">
        <v>194</v>
      </c>
      <c r="H164" s="9" t="s">
        <v>223</v>
      </c>
      <c r="I164" s="13" t="str">
        <f>HYPERLINK("https://yadi.sk/i/XJ7eDNWP6GtGqw","Ссылка")</f>
        <v>Ссылка</v>
      </c>
      <c r="J164" s="13" t="str">
        <f>HYPERLINK("https://yadi.sk/i/zMwY4ElujzXGfA","Ссылка")</f>
        <v>Ссылка</v>
      </c>
      <c r="K164" s="11"/>
    </row>
    <row r="165" spans="1:11" s="7" customFormat="1" ht="40.5" customHeight="1">
      <c r="A165" s="8" t="s">
        <v>156</v>
      </c>
      <c r="B165" s="9" t="s">
        <v>201</v>
      </c>
      <c r="C165" s="10">
        <v>22000</v>
      </c>
      <c r="D165" s="9" t="s">
        <v>199</v>
      </c>
      <c r="E165" s="9" t="s">
        <v>192</v>
      </c>
      <c r="F165" s="9" t="s">
        <v>216</v>
      </c>
      <c r="G165" s="9" t="s">
        <v>194</v>
      </c>
      <c r="H165" s="9" t="s">
        <v>200</v>
      </c>
      <c r="I165" s="13" t="str">
        <f>HYPERLINK("https://yadi.sk/i/uizMm7jwufW5ng","Ссылка")</f>
        <v>Ссылка</v>
      </c>
      <c r="J165" s="13" t="str">
        <f>HYPERLINK("https://yadi.sk/i/Kp_GR7X0pC2vXw","Ссылка")</f>
        <v>Ссылка</v>
      </c>
      <c r="K165" s="11"/>
    </row>
    <row r="166" spans="1:11" s="7" customFormat="1" ht="40.5" customHeight="1">
      <c r="A166" s="8" t="s">
        <v>157</v>
      </c>
      <c r="B166" s="9" t="s">
        <v>198</v>
      </c>
      <c r="C166" s="10">
        <v>22000</v>
      </c>
      <c r="D166" s="9" t="s">
        <v>199</v>
      </c>
      <c r="E166" s="9" t="s">
        <v>192</v>
      </c>
      <c r="F166" s="9" t="s">
        <v>216</v>
      </c>
      <c r="G166" s="9" t="s">
        <v>194</v>
      </c>
      <c r="H166" s="9" t="s">
        <v>200</v>
      </c>
      <c r="I166" s="13" t="str">
        <f>HYPERLINK("https://yadi.sk/i/A6ESvLsn-BjLTA","Ссылка")</f>
        <v>Ссылка</v>
      </c>
      <c r="J166" s="13" t="str">
        <f>HYPERLINK("https://yadi.sk/i/_TWiU6UfwdmjyA","Ссылка")</f>
        <v>Ссылка</v>
      </c>
      <c r="K166" s="11"/>
    </row>
    <row r="167" spans="1:11" s="7" customFormat="1" ht="40.5" customHeight="1">
      <c r="A167" s="8" t="s">
        <v>158</v>
      </c>
      <c r="B167" s="9" t="s">
        <v>198</v>
      </c>
      <c r="C167" s="10">
        <v>22000</v>
      </c>
      <c r="D167" s="9" t="s">
        <v>199</v>
      </c>
      <c r="E167" s="9" t="s">
        <v>192</v>
      </c>
      <c r="F167" s="9" t="s">
        <v>216</v>
      </c>
      <c r="G167" s="9" t="s">
        <v>194</v>
      </c>
      <c r="H167" s="9" t="s">
        <v>200</v>
      </c>
      <c r="I167" s="13" t="str">
        <f>HYPERLINK("https://yadi.sk/i/713-HBEYktTUYg","Ссылка")</f>
        <v>Ссылка</v>
      </c>
      <c r="J167" s="13" t="str">
        <f>HYPERLINK("https://yadi.sk/i/4B7trIJv_-IlAQ","Ссылка")</f>
        <v>Ссылка</v>
      </c>
      <c r="K167" s="11"/>
    </row>
    <row r="168" spans="1:11" s="7" customFormat="1" ht="30.75" customHeight="1">
      <c r="A168" s="8" t="s">
        <v>159</v>
      </c>
      <c r="B168" s="9" t="s">
        <v>201</v>
      </c>
      <c r="C168" s="10">
        <v>22000</v>
      </c>
      <c r="D168" s="9" t="s">
        <v>199</v>
      </c>
      <c r="E168" s="9" t="s">
        <v>192</v>
      </c>
      <c r="F168" s="9" t="s">
        <v>193</v>
      </c>
      <c r="G168" s="9" t="s">
        <v>194</v>
      </c>
      <c r="H168" s="9" t="s">
        <v>200</v>
      </c>
      <c r="I168" s="13" t="str">
        <f>HYPERLINK("https://yadi.sk/i/DnONsqRyCCkRZw","Ссылка")</f>
        <v>Ссылка</v>
      </c>
      <c r="J168" s="13" t="str">
        <f>HYPERLINK("https://yadi.sk/i/fyVJF76RWbE6Jw","Ссылка")</f>
        <v>Ссылка</v>
      </c>
      <c r="K168" s="11"/>
    </row>
    <row r="169" spans="1:11" s="7" customFormat="1" ht="30.75" customHeight="1">
      <c r="A169" s="8" t="s">
        <v>160</v>
      </c>
      <c r="B169" s="9" t="s">
        <v>190</v>
      </c>
      <c r="C169" s="10">
        <v>6000</v>
      </c>
      <c r="D169" s="9" t="s">
        <v>221</v>
      </c>
      <c r="E169" s="9" t="s">
        <v>222</v>
      </c>
      <c r="F169" s="9" t="s">
        <v>193</v>
      </c>
      <c r="G169" s="9" t="s">
        <v>194</v>
      </c>
      <c r="H169" s="9" t="s">
        <v>223</v>
      </c>
      <c r="I169" s="13" t="str">
        <f>HYPERLINK("https://yadi.sk/i/fW_aNRMf9Dpl4Q","Ссылка")</f>
        <v>Ссылка</v>
      </c>
      <c r="J169" s="13" t="str">
        <f>HYPERLINK("https://yadi.sk/i/yYvviJgAVOhzfg","Ссылка")</f>
        <v>Ссылка</v>
      </c>
      <c r="K169" s="11"/>
    </row>
    <row r="170" spans="1:11" s="7" customFormat="1" ht="30.75" customHeight="1">
      <c r="A170" s="8" t="s">
        <v>161</v>
      </c>
      <c r="B170" s="9" t="s">
        <v>213</v>
      </c>
      <c r="C170" s="10">
        <v>6000</v>
      </c>
      <c r="D170" s="9" t="s">
        <v>221</v>
      </c>
      <c r="E170" s="9" t="s">
        <v>222</v>
      </c>
      <c r="F170" s="9" t="s">
        <v>193</v>
      </c>
      <c r="G170" s="9" t="s">
        <v>194</v>
      </c>
      <c r="H170" s="9" t="s">
        <v>223</v>
      </c>
      <c r="I170" s="13" t="str">
        <f>HYPERLINK("https://yadi.sk/i/9Am3w4Lq9PXadA","Ссылка")</f>
        <v>Ссылка</v>
      </c>
      <c r="J170" s="13" t="str">
        <f>HYPERLINK("https://yadi.sk/i/HSPjPK2clNZTCA","Ссылка")</f>
        <v>Ссылка</v>
      </c>
      <c r="K170" s="11"/>
    </row>
    <row r="171" spans="1:11" s="7" customFormat="1" ht="30.75" customHeight="1">
      <c r="A171" s="8" t="s">
        <v>162</v>
      </c>
      <c r="B171" s="9" t="s">
        <v>190</v>
      </c>
      <c r="C171" s="10">
        <v>22000</v>
      </c>
      <c r="D171" s="9" t="s">
        <v>191</v>
      </c>
      <c r="E171" s="9" t="s">
        <v>192</v>
      </c>
      <c r="F171" s="9" t="s">
        <v>193</v>
      </c>
      <c r="G171" s="9" t="s">
        <v>194</v>
      </c>
      <c r="H171" s="9" t="s">
        <v>284</v>
      </c>
      <c r="I171" s="13" t="str">
        <f>HYPERLINK("https://yadi.sk/i/_or8M0rl5wOyfQ","Ссылка")</f>
        <v>Ссылка</v>
      </c>
      <c r="J171" s="13" t="str">
        <f>HYPERLINK("https://yadi.sk/i/jpUng5bsZ7hMTw","Ссылка")</f>
        <v>Ссылка</v>
      </c>
      <c r="K171" s="11"/>
    </row>
    <row r="172" spans="1:11" s="7" customFormat="1" ht="30.75" customHeight="1">
      <c r="A172" s="8" t="s">
        <v>163</v>
      </c>
      <c r="B172" s="9" t="s">
        <v>198</v>
      </c>
      <c r="C172" s="10">
        <v>22000</v>
      </c>
      <c r="D172" s="9" t="s">
        <v>199</v>
      </c>
      <c r="E172" s="9" t="s">
        <v>192</v>
      </c>
      <c r="F172" s="9" t="s">
        <v>193</v>
      </c>
      <c r="G172" s="9" t="s">
        <v>194</v>
      </c>
      <c r="H172" s="9" t="s">
        <v>200</v>
      </c>
      <c r="I172" s="13" t="str">
        <f>HYPERLINK("https://yadi.sk/i/dAbqAReoyrl6Fg","Ссылка")</f>
        <v>Ссылка</v>
      </c>
      <c r="J172" s="13" t="str">
        <f>HYPERLINK("https://yadi.sk/i/gADy1V5L3nA_4Q","Ссылка")</f>
        <v>Ссылка</v>
      </c>
      <c r="K172" s="11"/>
    </row>
    <row r="173" spans="1:11" s="7" customFormat="1" ht="30.75" customHeight="1">
      <c r="A173" s="8" t="s">
        <v>164</v>
      </c>
      <c r="B173" s="9" t="s">
        <v>190</v>
      </c>
      <c r="C173" s="10">
        <v>22000</v>
      </c>
      <c r="D173" s="9" t="s">
        <v>191</v>
      </c>
      <c r="E173" s="9" t="s">
        <v>192</v>
      </c>
      <c r="F173" s="9" t="s">
        <v>193</v>
      </c>
      <c r="G173" s="9" t="s">
        <v>194</v>
      </c>
      <c r="H173" s="9" t="s">
        <v>195</v>
      </c>
      <c r="I173" s="13" t="str">
        <f>HYPERLINK("https://yadi.sk/i/2_bGBTC9hZyQRw","Ссылка")</f>
        <v>Ссылка</v>
      </c>
      <c r="J173" s="13" t="str">
        <f>HYPERLINK("https://yadi.sk/i/rojE9AtwQbVUBw","Ссылка")</f>
        <v>Ссылка</v>
      </c>
      <c r="K173" s="11"/>
    </row>
    <row r="174" spans="1:11" s="7" customFormat="1" ht="30.75" customHeight="1">
      <c r="A174" s="8" t="s">
        <v>165</v>
      </c>
      <c r="B174" s="9" t="s">
        <v>198</v>
      </c>
      <c r="C174" s="10">
        <v>22000</v>
      </c>
      <c r="D174" s="9" t="s">
        <v>199</v>
      </c>
      <c r="E174" s="9" t="s">
        <v>192</v>
      </c>
      <c r="F174" s="9" t="s">
        <v>193</v>
      </c>
      <c r="G174" s="9" t="s">
        <v>194</v>
      </c>
      <c r="H174" s="9" t="s">
        <v>200</v>
      </c>
      <c r="I174" s="13" t="str">
        <f>HYPERLINK("https://yadi.sk/i/UYpAT7WfWrFEYw","Ссылка")</f>
        <v>Ссылка</v>
      </c>
      <c r="J174" s="13" t="str">
        <f>HYPERLINK("https://yadi.sk/i/z6vTyYmdvhkH3g","Ссылка")</f>
        <v>Ссылка</v>
      </c>
      <c r="K174" s="11"/>
    </row>
    <row r="175" spans="1:11" s="7" customFormat="1" ht="30.75" customHeight="1">
      <c r="A175" s="8" t="s">
        <v>166</v>
      </c>
      <c r="B175" s="9" t="s">
        <v>270</v>
      </c>
      <c r="C175" s="10">
        <v>10000</v>
      </c>
      <c r="D175" s="9" t="s">
        <v>271</v>
      </c>
      <c r="E175" s="9" t="s">
        <v>272</v>
      </c>
      <c r="F175" s="9" t="s">
        <v>193</v>
      </c>
      <c r="G175" s="9" t="s">
        <v>194</v>
      </c>
      <c r="H175" s="9" t="s">
        <v>223</v>
      </c>
      <c r="I175" s="13" t="str">
        <f>HYPERLINK("https://yadi.sk/i/PqKqI0FKbSXAQg","Ссылка")</f>
        <v>Ссылка</v>
      </c>
      <c r="J175" s="13" t="str">
        <f>HYPERLINK("https://yadi.sk/i/Pa2AqCHhX1j78g","Ссылка")</f>
        <v>Ссылка</v>
      </c>
      <c r="K175" s="11"/>
    </row>
    <row r="176" spans="1:11" s="7" customFormat="1" ht="30.75" customHeight="1">
      <c r="A176" s="8" t="s">
        <v>167</v>
      </c>
      <c r="B176" s="9" t="s">
        <v>190</v>
      </c>
      <c r="C176" s="10">
        <v>6000</v>
      </c>
      <c r="D176" s="9" t="s">
        <v>221</v>
      </c>
      <c r="E176" s="9" t="s">
        <v>222</v>
      </c>
      <c r="F176" s="9" t="s">
        <v>193</v>
      </c>
      <c r="G176" s="9" t="s">
        <v>194</v>
      </c>
      <c r="H176" s="9" t="s">
        <v>223</v>
      </c>
      <c r="I176" s="13" t="str">
        <f>HYPERLINK("https://yadi.sk/i/_LisCEtJi0UHWg","Ссылка")</f>
        <v>Ссылка</v>
      </c>
      <c r="J176" s="13" t="str">
        <f>HYPERLINK("https://yadi.sk/i/QxjPR1iWLP-dkg","Ссылка")</f>
        <v>Ссылка</v>
      </c>
      <c r="K176" s="11"/>
    </row>
    <row r="177" spans="1:11" s="7" customFormat="1" ht="30.75" customHeight="1">
      <c r="A177" s="8" t="s">
        <v>168</v>
      </c>
      <c r="B177" s="9" t="s">
        <v>211</v>
      </c>
      <c r="C177" s="10">
        <v>6000</v>
      </c>
      <c r="D177" s="9" t="s">
        <v>221</v>
      </c>
      <c r="E177" s="9" t="s">
        <v>222</v>
      </c>
      <c r="F177" s="9" t="s">
        <v>193</v>
      </c>
      <c r="G177" s="9" t="s">
        <v>194</v>
      </c>
      <c r="H177" s="9" t="s">
        <v>223</v>
      </c>
      <c r="I177" s="13" t="str">
        <f>HYPERLINK("https://yadi.sk/i/g24Ds-laAFP8wg","Ссылка")</f>
        <v>Ссылка</v>
      </c>
      <c r="J177" s="13" t="str">
        <f>HYPERLINK("https://yadi.sk/i/wod684hePrjysw","Ссылка")</f>
        <v>Ссылка</v>
      </c>
      <c r="K177" s="11"/>
    </row>
    <row r="178" spans="1:11" s="7" customFormat="1" ht="30.75" customHeight="1">
      <c r="A178" s="8" t="s">
        <v>169</v>
      </c>
      <c r="B178" s="9" t="s">
        <v>201</v>
      </c>
      <c r="C178" s="10">
        <v>22000</v>
      </c>
      <c r="D178" s="9" t="s">
        <v>199</v>
      </c>
      <c r="E178" s="9" t="s">
        <v>192</v>
      </c>
      <c r="F178" s="9" t="s">
        <v>216</v>
      </c>
      <c r="G178" s="9" t="s">
        <v>194</v>
      </c>
      <c r="H178" s="9" t="s">
        <v>200</v>
      </c>
      <c r="I178" s="13" t="str">
        <f>HYPERLINK("https://yadi.sk/i/pgCZeqIUDdT41A","Ссылка")</f>
        <v>Ссылка</v>
      </c>
      <c r="J178" s="13" t="str">
        <f>HYPERLINK("https://yadi.sk/i/agb5JOubTPbh3Q","Ссылка")</f>
        <v>Ссылка</v>
      </c>
      <c r="K178" s="11"/>
    </row>
    <row r="179" spans="1:11" s="7" customFormat="1" ht="30.75" customHeight="1">
      <c r="A179" s="8" t="s">
        <v>170</v>
      </c>
      <c r="B179" s="9" t="s">
        <v>198</v>
      </c>
      <c r="C179" s="10">
        <v>23000</v>
      </c>
      <c r="D179" s="9" t="s">
        <v>199</v>
      </c>
      <c r="E179" s="9" t="s">
        <v>192</v>
      </c>
      <c r="F179" s="9" t="s">
        <v>193</v>
      </c>
      <c r="G179" s="9" t="s">
        <v>194</v>
      </c>
      <c r="H179" s="9" t="s">
        <v>200</v>
      </c>
      <c r="I179" s="13" t="str">
        <f>HYPERLINK("https://yadi.sk/i/TSvT4JwmhUl9xQ","Ссылка")</f>
        <v>Ссылка</v>
      </c>
      <c r="J179" s="13" t="str">
        <f>HYPERLINK("https://yadi.sk/i/CgTcdx7e5Tsihg","Ссылка")</f>
        <v>Ссылка</v>
      </c>
      <c r="K179" s="11"/>
    </row>
    <row r="180" spans="1:11" s="7" customFormat="1" ht="40.5" customHeight="1">
      <c r="A180" s="8" t="s">
        <v>171</v>
      </c>
      <c r="B180" s="9" t="s">
        <v>210</v>
      </c>
      <c r="C180" s="10">
        <v>24000</v>
      </c>
      <c r="D180" s="9" t="s">
        <v>191</v>
      </c>
      <c r="E180" s="9" t="s">
        <v>192</v>
      </c>
      <c r="F180" s="9" t="s">
        <v>193</v>
      </c>
      <c r="G180" s="9" t="s">
        <v>194</v>
      </c>
      <c r="H180" s="9" t="s">
        <v>195</v>
      </c>
      <c r="I180" s="13" t="str">
        <f>HYPERLINK("https://yadi.sk/i/dg91TXoi64qD2A","Ссылка")</f>
        <v>Ссылка</v>
      </c>
      <c r="J180" s="13" t="str">
        <f>HYPERLINK("https://yadi.sk/i/xRHhKgwSjAF-bw","Ссылка")</f>
        <v>Ссылка</v>
      </c>
      <c r="K180" s="11"/>
    </row>
    <row r="181" spans="1:11" s="7" customFormat="1" ht="40.5" customHeight="1">
      <c r="A181" s="8" t="s">
        <v>172</v>
      </c>
      <c r="B181" s="9" t="s">
        <v>211</v>
      </c>
      <c r="C181" s="10">
        <v>24000</v>
      </c>
      <c r="D181" s="9" t="s">
        <v>191</v>
      </c>
      <c r="E181" s="9" t="s">
        <v>192</v>
      </c>
      <c r="F181" s="9" t="s">
        <v>193</v>
      </c>
      <c r="G181" s="9" t="s">
        <v>194</v>
      </c>
      <c r="H181" s="9" t="s">
        <v>195</v>
      </c>
      <c r="I181" s="13" t="str">
        <f>HYPERLINK("https://yadi.sk/i/KDLGyh04uKsC8A","Ссылка")</f>
        <v>Ссылка</v>
      </c>
      <c r="J181" s="13" t="str">
        <f>HYPERLINK("https://yadi.sk/i/LKNa-Rs1IB4IFQ","Ссылка")</f>
        <v>Ссылка</v>
      </c>
      <c r="K181" s="11"/>
    </row>
    <row r="182" spans="1:11" s="7" customFormat="1" ht="50.25" customHeight="1">
      <c r="A182" s="8" t="s">
        <v>173</v>
      </c>
      <c r="B182" s="9" t="s">
        <v>309</v>
      </c>
      <c r="C182" s="10">
        <v>25000</v>
      </c>
      <c r="D182" s="9" t="s">
        <v>103</v>
      </c>
      <c r="E182" s="9" t="s">
        <v>192</v>
      </c>
      <c r="F182" s="9" t="s">
        <v>193</v>
      </c>
      <c r="G182" s="9" t="s">
        <v>194</v>
      </c>
      <c r="H182" s="9" t="s">
        <v>104</v>
      </c>
      <c r="I182" s="13" t="str">
        <f>HYPERLINK("https://yadi.sk/i/ovXdnYwOHR_8zw","Ссылка")</f>
        <v>Ссылка</v>
      </c>
      <c r="J182" s="13" t="str">
        <f>HYPERLINK("https://yadi.sk/i/scTIClExGnSH3w","Ссылка")</f>
        <v>Ссылка</v>
      </c>
      <c r="K182" s="11"/>
    </row>
    <row r="183" spans="1:11" s="7" customFormat="1" ht="40.5" customHeight="1">
      <c r="A183" s="8" t="s">
        <v>174</v>
      </c>
      <c r="B183" s="9" t="s">
        <v>211</v>
      </c>
      <c r="C183" s="10">
        <v>22000</v>
      </c>
      <c r="D183" s="9" t="s">
        <v>191</v>
      </c>
      <c r="E183" s="9" t="s">
        <v>192</v>
      </c>
      <c r="F183" s="9" t="s">
        <v>193</v>
      </c>
      <c r="G183" s="9" t="s">
        <v>194</v>
      </c>
      <c r="H183" s="9" t="s">
        <v>195</v>
      </c>
      <c r="I183" s="13" t="str">
        <f>HYPERLINK("https://yadi.sk/i/AHyFXKbuXVU9Bg","Ссылка")</f>
        <v>Ссылка</v>
      </c>
      <c r="J183" s="13" t="str">
        <f>HYPERLINK("https://yadi.sk/i/7PD1cZ1HRl5TbQ","Ссылка")</f>
        <v>Ссылка</v>
      </c>
      <c r="K183" s="11"/>
    </row>
    <row r="184" spans="1:11" s="7" customFormat="1" ht="30.75" customHeight="1">
      <c r="A184" s="8" t="s">
        <v>175</v>
      </c>
      <c r="B184" s="9" t="s">
        <v>201</v>
      </c>
      <c r="C184" s="10">
        <v>22000</v>
      </c>
      <c r="D184" s="9" t="s">
        <v>199</v>
      </c>
      <c r="E184" s="9" t="s">
        <v>192</v>
      </c>
      <c r="F184" s="9" t="s">
        <v>193</v>
      </c>
      <c r="G184" s="9" t="s">
        <v>194</v>
      </c>
      <c r="H184" s="9" t="s">
        <v>200</v>
      </c>
      <c r="I184" s="13" t="str">
        <f>HYPERLINK("https://yadi.sk/i/L7jVRjPyypIbIw","Ссылка")</f>
        <v>Ссылка</v>
      </c>
      <c r="J184" s="13" t="str">
        <f>HYPERLINK("https://yadi.sk/i/00oMPTdm_RPf6g","Ссылка")</f>
        <v>Ссылка</v>
      </c>
      <c r="K184" s="11"/>
    </row>
    <row r="185" spans="1:11" s="7" customFormat="1" ht="30.75" customHeight="1">
      <c r="A185" s="8" t="s">
        <v>176</v>
      </c>
      <c r="B185" s="9" t="s">
        <v>196</v>
      </c>
      <c r="C185" s="10">
        <v>24000</v>
      </c>
      <c r="D185" s="9" t="s">
        <v>191</v>
      </c>
      <c r="E185" s="9" t="s">
        <v>192</v>
      </c>
      <c r="F185" s="9" t="s">
        <v>193</v>
      </c>
      <c r="G185" s="9" t="s">
        <v>194</v>
      </c>
      <c r="H185" s="9" t="s">
        <v>195</v>
      </c>
      <c r="I185" s="13" t="str">
        <f>HYPERLINK("https://yadi.sk/i/nGfD9oJPaRiZLQ","Ссылка")</f>
        <v>Ссылка</v>
      </c>
      <c r="J185" s="13" t="str">
        <f>HYPERLINK("https://yadi.sk/i/6zhUCdPI9JoiVA","Ссылка")</f>
        <v>Ссылка</v>
      </c>
      <c r="K185" s="11"/>
    </row>
    <row r="186" spans="1:11" s="7" customFormat="1" ht="30.75" customHeight="1">
      <c r="A186" s="8" t="s">
        <v>0</v>
      </c>
      <c r="B186" s="9" t="s">
        <v>190</v>
      </c>
      <c r="C186" s="10">
        <v>24000</v>
      </c>
      <c r="D186" s="9" t="s">
        <v>191</v>
      </c>
      <c r="E186" s="9" t="s">
        <v>192</v>
      </c>
      <c r="F186" s="9" t="s">
        <v>193</v>
      </c>
      <c r="G186" s="9" t="s">
        <v>194</v>
      </c>
      <c r="H186" s="9" t="s">
        <v>1</v>
      </c>
      <c r="I186" s="13" t="str">
        <f>HYPERLINK("https://yadi.sk/i/7j6Dz1ANj-WINw","Ссылка")</f>
        <v>Ссылка</v>
      </c>
      <c r="J186" s="13" t="str">
        <f>HYPERLINK("https://yadi.sk/i/Gog9M529lpX-yw","Ссылка")</f>
        <v>Ссылка</v>
      </c>
      <c r="K186" s="11"/>
    </row>
    <row r="187" spans="1:11" s="7" customFormat="1" ht="50.25" customHeight="1">
      <c r="A187" s="8" t="s">
        <v>2</v>
      </c>
      <c r="B187" s="9" t="s">
        <v>105</v>
      </c>
      <c r="C187" s="10">
        <v>25000</v>
      </c>
      <c r="D187" s="9" t="s">
        <v>103</v>
      </c>
      <c r="E187" s="9" t="s">
        <v>192</v>
      </c>
      <c r="F187" s="9" t="s">
        <v>193</v>
      </c>
      <c r="G187" s="9" t="s">
        <v>194</v>
      </c>
      <c r="H187" s="9" t="s">
        <v>104</v>
      </c>
      <c r="I187" s="13" t="str">
        <f>HYPERLINK("https://yadi.sk/i/NT2ADt70e3ajMA","Ссылка")</f>
        <v>Ссылка</v>
      </c>
      <c r="J187" s="13" t="str">
        <f>HYPERLINK("https://yadi.sk/i/smfEpdusuPiSNw","Ссылка")</f>
        <v>Ссылка</v>
      </c>
      <c r="K187" s="11"/>
    </row>
    <row r="188" spans="1:11" s="7" customFormat="1" ht="30.75" customHeight="1">
      <c r="A188" s="8" t="s">
        <v>3</v>
      </c>
      <c r="B188" s="9" t="s">
        <v>190</v>
      </c>
      <c r="C188" s="10">
        <v>6000</v>
      </c>
      <c r="D188" s="9" t="s">
        <v>221</v>
      </c>
      <c r="E188" s="9" t="s">
        <v>222</v>
      </c>
      <c r="F188" s="9" t="s">
        <v>193</v>
      </c>
      <c r="G188" s="9" t="s">
        <v>194</v>
      </c>
      <c r="H188" s="9" t="s">
        <v>223</v>
      </c>
      <c r="I188" s="13" t="str">
        <f>HYPERLINK("https://yadi.sk/i/J7M642r71vPW4A","Ссылка")</f>
        <v>Ссылка</v>
      </c>
      <c r="J188" s="13" t="str">
        <f>HYPERLINK("https://yadi.sk/i/klYOY1VfOOHFEg","Ссылка")</f>
        <v>Ссылка</v>
      </c>
      <c r="K188" s="11"/>
    </row>
    <row r="189" spans="1:11" s="7" customFormat="1" ht="30.75" customHeight="1">
      <c r="A189" s="8" t="s">
        <v>4</v>
      </c>
      <c r="B189" s="9" t="s">
        <v>211</v>
      </c>
      <c r="C189" s="10">
        <v>6000</v>
      </c>
      <c r="D189" s="9" t="s">
        <v>221</v>
      </c>
      <c r="E189" s="9" t="s">
        <v>222</v>
      </c>
      <c r="F189" s="9" t="s">
        <v>193</v>
      </c>
      <c r="G189" s="9" t="s">
        <v>194</v>
      </c>
      <c r="H189" s="9" t="s">
        <v>223</v>
      </c>
      <c r="I189" s="13" t="str">
        <f>HYPERLINK("https://yadi.sk/i/CmG6YtLMLDeVMg","Ссылка")</f>
        <v>Ссылка</v>
      </c>
      <c r="J189" s="13" t="str">
        <f>HYPERLINK("https://yadi.sk/i/5pGpjUzQUWDznA","Ссылка")</f>
        <v>Ссылка</v>
      </c>
      <c r="K189" s="11"/>
    </row>
    <row r="190" spans="1:11" s="7" customFormat="1" ht="30.75" customHeight="1">
      <c r="A190" s="8" t="s">
        <v>5</v>
      </c>
      <c r="B190" s="9" t="s">
        <v>196</v>
      </c>
      <c r="C190" s="10">
        <v>24000</v>
      </c>
      <c r="D190" s="9" t="s">
        <v>191</v>
      </c>
      <c r="E190" s="9" t="s">
        <v>192</v>
      </c>
      <c r="F190" s="9" t="s">
        <v>193</v>
      </c>
      <c r="G190" s="9" t="s">
        <v>194</v>
      </c>
      <c r="H190" s="9" t="s">
        <v>284</v>
      </c>
      <c r="I190" s="13" t="str">
        <f>HYPERLINK("https://yadi.sk/i/nGfD9oJPaRiZLQ","Ссылка")</f>
        <v>Ссылка</v>
      </c>
      <c r="J190" s="13" t="str">
        <f>HYPERLINK("https://yadi.sk/i/ShnkpNTMDrxLLQ","Ссылка")</f>
        <v>Ссылка</v>
      </c>
      <c r="K190" s="11"/>
    </row>
    <row r="191" spans="1:11" s="7" customFormat="1" ht="30.75" customHeight="1">
      <c r="A191" s="8" t="s">
        <v>6</v>
      </c>
      <c r="B191" s="9" t="s">
        <v>197</v>
      </c>
      <c r="C191" s="10">
        <v>24000</v>
      </c>
      <c r="D191" s="9" t="s">
        <v>191</v>
      </c>
      <c r="E191" s="9" t="s">
        <v>192</v>
      </c>
      <c r="F191" s="9" t="s">
        <v>193</v>
      </c>
      <c r="G191" s="9" t="s">
        <v>194</v>
      </c>
      <c r="H191" s="9" t="s">
        <v>195</v>
      </c>
      <c r="I191" s="13" t="str">
        <f>HYPERLINK("https://yadi.sk/i/P8KTDVEKJ5ZpTA","Ссылка")</f>
        <v>Ссылка</v>
      </c>
      <c r="J191" s="13" t="str">
        <f>HYPERLINK("https://yadi.sk/i/2oxZ3f0sR6UayA","Ссылка")</f>
        <v>Ссылка</v>
      </c>
      <c r="K191" s="11"/>
    </row>
    <row r="192" spans="1:11" s="7" customFormat="1" ht="30.75" customHeight="1">
      <c r="A192" s="8" t="s">
        <v>7</v>
      </c>
      <c r="B192" s="9" t="s">
        <v>196</v>
      </c>
      <c r="C192" s="10">
        <v>22000</v>
      </c>
      <c r="D192" s="9" t="s">
        <v>191</v>
      </c>
      <c r="E192" s="9" t="s">
        <v>192</v>
      </c>
      <c r="F192" s="9" t="s">
        <v>193</v>
      </c>
      <c r="G192" s="9" t="s">
        <v>194</v>
      </c>
      <c r="H192" s="9" t="s">
        <v>195</v>
      </c>
      <c r="I192" s="13" t="str">
        <f>HYPERLINK("https://yadi.sk/i/D25K4iptVPK1sA","Ссылка")</f>
        <v>Ссылка</v>
      </c>
      <c r="J192" s="13" t="str">
        <f>HYPERLINK("https://yadi.sk/i/bjZkV3yGVwCBLg","Ссылка")</f>
        <v>Ссылка</v>
      </c>
      <c r="K192" s="11"/>
    </row>
    <row r="193" spans="1:11" s="7" customFormat="1" ht="40.5" customHeight="1">
      <c r="A193" s="8" t="s">
        <v>8</v>
      </c>
      <c r="B193" s="9" t="s">
        <v>190</v>
      </c>
      <c r="C193" s="10">
        <v>23000</v>
      </c>
      <c r="D193" s="9" t="s">
        <v>191</v>
      </c>
      <c r="E193" s="9" t="s">
        <v>192</v>
      </c>
      <c r="F193" s="9" t="s">
        <v>193</v>
      </c>
      <c r="G193" s="9" t="s">
        <v>194</v>
      </c>
      <c r="H193" s="9" t="s">
        <v>284</v>
      </c>
      <c r="I193" s="13" t="str">
        <f>HYPERLINK("https://yadi.sk/i/Tv_gSyqoldLl_A","Ссылка")</f>
        <v>Ссылка</v>
      </c>
      <c r="J193" s="13" t="str">
        <f>HYPERLINK("https://yadi.sk/i/UmL5dH8c5c3fJQ","Ссылка")</f>
        <v>Ссылка</v>
      </c>
      <c r="K193" s="11"/>
    </row>
    <row r="194" spans="1:11" s="7" customFormat="1" ht="30.75" customHeight="1">
      <c r="A194" s="8" t="s">
        <v>9</v>
      </c>
      <c r="B194" s="9" t="s">
        <v>201</v>
      </c>
      <c r="C194" s="10">
        <v>23000</v>
      </c>
      <c r="D194" s="9" t="s">
        <v>199</v>
      </c>
      <c r="E194" s="9" t="s">
        <v>192</v>
      </c>
      <c r="F194" s="9" t="s">
        <v>193</v>
      </c>
      <c r="G194" s="9" t="s">
        <v>194</v>
      </c>
      <c r="H194" s="9" t="s">
        <v>200</v>
      </c>
      <c r="I194" s="13" t="str">
        <f>HYPERLINK("https://yadi.sk/i/GDLu_2GMy1zxMw","Ссылка")</f>
        <v>Ссылка</v>
      </c>
      <c r="J194" s="13" t="str">
        <f>HYPERLINK("https://yadi.sk/i/yfKbI1pAIU2S4g","Ссылка")</f>
        <v>Ссылка</v>
      </c>
      <c r="K194" s="11"/>
    </row>
    <row r="195" spans="1:11" s="7" customFormat="1" ht="30.75" customHeight="1">
      <c r="A195" s="8" t="s">
        <v>10</v>
      </c>
      <c r="B195" s="9" t="s">
        <v>213</v>
      </c>
      <c r="C195" s="10">
        <v>20000</v>
      </c>
      <c r="D195" s="9" t="s">
        <v>258</v>
      </c>
      <c r="E195" s="9" t="s">
        <v>259</v>
      </c>
      <c r="F195" s="9" t="s">
        <v>193</v>
      </c>
      <c r="G195" s="9" t="s">
        <v>194</v>
      </c>
      <c r="H195" s="9" t="s">
        <v>223</v>
      </c>
      <c r="I195" s="13" t="str">
        <f>HYPERLINK("https://yadi.sk/i/SYdVezbvev-_Ow","Ссылка")</f>
        <v>Ссылка</v>
      </c>
      <c r="J195" s="13" t="str">
        <f>HYPERLINK("https://yadi.sk/i/1jyY3rf49InT1A","Ссылка")</f>
        <v>Ссылка</v>
      </c>
      <c r="K195" s="11"/>
    </row>
    <row r="196" spans="1:11" s="7" customFormat="1" ht="30.75" customHeight="1">
      <c r="A196" s="8" t="s">
        <v>11</v>
      </c>
      <c r="B196" s="9" t="s">
        <v>190</v>
      </c>
      <c r="C196" s="10">
        <v>10000</v>
      </c>
      <c r="D196" s="9" t="s">
        <v>271</v>
      </c>
      <c r="E196" s="9" t="s">
        <v>272</v>
      </c>
      <c r="F196" s="9" t="s">
        <v>193</v>
      </c>
      <c r="G196" s="9" t="s">
        <v>194</v>
      </c>
      <c r="H196" s="9" t="s">
        <v>223</v>
      </c>
      <c r="I196" s="13" t="str">
        <f>HYPERLINK("https://yadi.sk/i/c2DIUKeBw61wNg","Ссылка")</f>
        <v>Ссылка</v>
      </c>
      <c r="J196" s="13" t="str">
        <f>HYPERLINK("https://yadi.sk/i/0qntGvKvInWcuQ","Ссылка")</f>
        <v>Ссылка</v>
      </c>
      <c r="K196" s="11"/>
    </row>
    <row r="197" spans="1:11" s="7" customFormat="1" ht="30.75" customHeight="1">
      <c r="A197" s="8" t="s">
        <v>12</v>
      </c>
      <c r="B197" s="9" t="s">
        <v>211</v>
      </c>
      <c r="C197" s="10">
        <v>10000</v>
      </c>
      <c r="D197" s="9" t="s">
        <v>271</v>
      </c>
      <c r="E197" s="9" t="s">
        <v>272</v>
      </c>
      <c r="F197" s="9" t="s">
        <v>193</v>
      </c>
      <c r="G197" s="9" t="s">
        <v>194</v>
      </c>
      <c r="H197" s="9" t="s">
        <v>223</v>
      </c>
      <c r="I197" s="13" t="str">
        <f>HYPERLINK("https://yadi.sk/i/MvZOhT-6ERbEng","Ссылка")</f>
        <v>Ссылка</v>
      </c>
      <c r="J197" s="13" t="str">
        <f>HYPERLINK("https://yadi.sk/i/5FJUk-jz6mEQOw","Ссылка")</f>
        <v>Ссылка</v>
      </c>
      <c r="K197" s="11"/>
    </row>
    <row r="198" spans="1:11" s="7" customFormat="1" ht="30.75" customHeight="1">
      <c r="A198" s="8" t="s">
        <v>13</v>
      </c>
      <c r="B198" s="9" t="s">
        <v>270</v>
      </c>
      <c r="C198" s="10">
        <v>10000</v>
      </c>
      <c r="D198" s="9" t="s">
        <v>271</v>
      </c>
      <c r="E198" s="9" t="s">
        <v>272</v>
      </c>
      <c r="F198" s="9" t="s">
        <v>193</v>
      </c>
      <c r="G198" s="9" t="s">
        <v>194</v>
      </c>
      <c r="H198" s="9" t="s">
        <v>223</v>
      </c>
      <c r="I198" s="13" t="str">
        <f>HYPERLINK("https://yadi.sk/i/peKcJfqQA0UF4Q","Ссылка")</f>
        <v>Ссылка</v>
      </c>
      <c r="J198" s="13" t="str">
        <f>HYPERLINK("https://yadi.sk/i/pQCWBJ_A2YcTEg","Ссылка")</f>
        <v>Ссылка</v>
      </c>
      <c r="K198" s="11"/>
    </row>
    <row r="199" spans="1:11" s="7" customFormat="1" ht="30.75" customHeight="1">
      <c r="A199" s="8" t="s">
        <v>14</v>
      </c>
      <c r="B199" s="9" t="s">
        <v>196</v>
      </c>
      <c r="C199" s="10">
        <v>20000</v>
      </c>
      <c r="D199" s="9" t="s">
        <v>258</v>
      </c>
      <c r="E199" s="9" t="s">
        <v>259</v>
      </c>
      <c r="F199" s="9" t="s">
        <v>193</v>
      </c>
      <c r="G199" s="9" t="s">
        <v>194</v>
      </c>
      <c r="H199" s="9" t="s">
        <v>223</v>
      </c>
      <c r="I199" s="13" t="str">
        <f>HYPERLINK("https://yadi.sk/i/R-U1stkzLzIM4Q","Ссылка")</f>
        <v>Ссылка</v>
      </c>
      <c r="J199" s="13" t="str">
        <f>HYPERLINK("https://yadi.sk/i/jr3AGCZ5lWtWAA","Ссылка")</f>
        <v>Ссылка</v>
      </c>
      <c r="K199" s="11"/>
    </row>
    <row r="200" spans="1:11" s="7" customFormat="1" ht="30.75" customHeight="1">
      <c r="A200" s="8" t="s">
        <v>15</v>
      </c>
      <c r="B200" s="9" t="s">
        <v>201</v>
      </c>
      <c r="C200" s="10">
        <v>22000</v>
      </c>
      <c r="D200" s="9" t="s">
        <v>199</v>
      </c>
      <c r="E200" s="9" t="s">
        <v>192</v>
      </c>
      <c r="F200" s="9" t="s">
        <v>193</v>
      </c>
      <c r="G200" s="9" t="s">
        <v>194</v>
      </c>
      <c r="H200" s="9" t="s">
        <v>200</v>
      </c>
      <c r="I200" s="13" t="str">
        <f>HYPERLINK("https://yadi.sk/i/BKJHHG3ryj5Aig","Ссылка")</f>
        <v>Ссылка</v>
      </c>
      <c r="J200" s="13" t="str">
        <f>HYPERLINK("https://yadi.sk/i/qaLewaeS4J1ZsQ","Ссылка")</f>
        <v>Ссылка</v>
      </c>
      <c r="K200" s="11"/>
    </row>
    <row r="201" spans="1:11" s="7" customFormat="1" ht="30.75" customHeight="1">
      <c r="A201" s="8" t="s">
        <v>16</v>
      </c>
      <c r="B201" s="9" t="s">
        <v>190</v>
      </c>
      <c r="C201" s="10">
        <v>6000</v>
      </c>
      <c r="D201" s="9" t="s">
        <v>221</v>
      </c>
      <c r="E201" s="9" t="s">
        <v>222</v>
      </c>
      <c r="F201" s="9" t="s">
        <v>193</v>
      </c>
      <c r="G201" s="9" t="s">
        <v>194</v>
      </c>
      <c r="H201" s="9" t="s">
        <v>223</v>
      </c>
      <c r="I201" s="13" t="str">
        <f>HYPERLINK("https://yadi.sk/i/8gdtMXIPyUCU9g","Ссылка")</f>
        <v>Ссылка</v>
      </c>
      <c r="J201" s="13" t="str">
        <f>HYPERLINK("https://yadi.sk/i/h_3sT2f-CGdKLQ","Ссылка")</f>
        <v>Ссылка</v>
      </c>
      <c r="K201" s="11"/>
    </row>
    <row r="202" spans="1:11" s="7" customFormat="1" ht="30.75" customHeight="1">
      <c r="A202" s="8" t="s">
        <v>17</v>
      </c>
      <c r="B202" s="9" t="s">
        <v>211</v>
      </c>
      <c r="C202" s="10">
        <v>6000</v>
      </c>
      <c r="D202" s="9" t="s">
        <v>221</v>
      </c>
      <c r="E202" s="9" t="s">
        <v>222</v>
      </c>
      <c r="F202" s="9" t="s">
        <v>193</v>
      </c>
      <c r="G202" s="9" t="s">
        <v>194</v>
      </c>
      <c r="H202" s="9" t="s">
        <v>223</v>
      </c>
      <c r="I202" s="13" t="str">
        <f>HYPERLINK("https://yadi.sk/i/4fSUau_ReyaZ7w","Ссылка")</f>
        <v>Ссылка</v>
      </c>
      <c r="J202" s="13" t="str">
        <f>HYPERLINK("https://yadi.sk/i/P3pHfJ3M6sC6iQ","Ссылка")</f>
        <v>Ссылка</v>
      </c>
      <c r="K202" s="11"/>
    </row>
    <row r="203" spans="1:11" s="7" customFormat="1" ht="30.75" customHeight="1">
      <c r="A203" s="8" t="s">
        <v>18</v>
      </c>
      <c r="B203" s="9" t="s">
        <v>201</v>
      </c>
      <c r="C203" s="10">
        <v>6000</v>
      </c>
      <c r="D203" s="9" t="s">
        <v>221</v>
      </c>
      <c r="E203" s="9" t="s">
        <v>222</v>
      </c>
      <c r="F203" s="9" t="s">
        <v>216</v>
      </c>
      <c r="G203" s="9" t="s">
        <v>194</v>
      </c>
      <c r="H203" s="9" t="s">
        <v>223</v>
      </c>
      <c r="I203" s="13" t="str">
        <f>HYPERLINK("https://yadi.sk/i/bxuO0uO4hTXlKQ","Ссылка")</f>
        <v>Ссылка</v>
      </c>
      <c r="J203" s="13" t="str">
        <f>HYPERLINK("https://yadi.sk/i/WEHQF3mMVQ97tg","Ссылка")</f>
        <v>Ссылка</v>
      </c>
      <c r="K203" s="11"/>
    </row>
    <row r="204" spans="1:11" s="7" customFormat="1" ht="30.75" customHeight="1">
      <c r="A204" s="8" t="s">
        <v>19</v>
      </c>
      <c r="B204" s="9" t="s">
        <v>198</v>
      </c>
      <c r="C204" s="10">
        <v>6000</v>
      </c>
      <c r="D204" s="9" t="s">
        <v>221</v>
      </c>
      <c r="E204" s="9" t="s">
        <v>222</v>
      </c>
      <c r="F204" s="9" t="s">
        <v>216</v>
      </c>
      <c r="G204" s="9" t="s">
        <v>194</v>
      </c>
      <c r="H204" s="9" t="s">
        <v>223</v>
      </c>
      <c r="I204" s="13" t="str">
        <f>HYPERLINK("https://yadi.sk/i/iKJEGRoHkwtEqw","Ссылка")</f>
        <v>Ссылка</v>
      </c>
      <c r="J204" s="13" t="str">
        <f>HYPERLINK("https://yadi.sk/i/1cdqbB7khGLMmw","Ссылка")</f>
        <v>Ссылка</v>
      </c>
      <c r="K204" s="11"/>
    </row>
    <row r="205" spans="1:11" s="7" customFormat="1" ht="30.75" customHeight="1">
      <c r="A205" s="8" t="s">
        <v>20</v>
      </c>
      <c r="B205" s="9" t="s">
        <v>196</v>
      </c>
      <c r="C205" s="10">
        <v>6000</v>
      </c>
      <c r="D205" s="9" t="s">
        <v>221</v>
      </c>
      <c r="E205" s="9" t="s">
        <v>222</v>
      </c>
      <c r="F205" s="9" t="s">
        <v>193</v>
      </c>
      <c r="G205" s="9" t="s">
        <v>194</v>
      </c>
      <c r="H205" s="9" t="s">
        <v>223</v>
      </c>
      <c r="I205" s="13" t="str">
        <f>HYPERLINK("https://yadi.sk/i/JFmv5zq82eEgFg","Ссылка")</f>
        <v>Ссылка</v>
      </c>
      <c r="J205" s="13" t="str">
        <f>HYPERLINK("https://yadi.sk/i/oSQbzlIBvjzrUg","Ссылка")</f>
        <v>Ссылка</v>
      </c>
      <c r="K205" s="11"/>
    </row>
    <row r="206" spans="1:11" s="7" customFormat="1" ht="30.75" customHeight="1">
      <c r="A206" s="8" t="s">
        <v>21</v>
      </c>
      <c r="B206" s="9" t="s">
        <v>213</v>
      </c>
      <c r="C206" s="10">
        <v>6000</v>
      </c>
      <c r="D206" s="9" t="s">
        <v>221</v>
      </c>
      <c r="E206" s="9" t="s">
        <v>222</v>
      </c>
      <c r="F206" s="9" t="s">
        <v>193</v>
      </c>
      <c r="G206" s="9" t="s">
        <v>194</v>
      </c>
      <c r="H206" s="9" t="s">
        <v>223</v>
      </c>
      <c r="I206" s="13" t="str">
        <f>HYPERLINK("https://yadi.sk/i/v2nGQM34iovAdg","Ссылка")</f>
        <v>Ссылка</v>
      </c>
      <c r="J206" s="13" t="str">
        <f>HYPERLINK("https://yadi.sk/i/0A0pWiXmDsuwvg","Ссылка")</f>
        <v>Ссылка</v>
      </c>
      <c r="K206" s="11"/>
    </row>
    <row r="207" spans="1:11" s="7" customFormat="1" ht="30.75" customHeight="1">
      <c r="A207" s="8" t="s">
        <v>22</v>
      </c>
      <c r="B207" s="9" t="s">
        <v>190</v>
      </c>
      <c r="C207" s="10">
        <v>6000</v>
      </c>
      <c r="D207" s="9" t="s">
        <v>221</v>
      </c>
      <c r="E207" s="9" t="s">
        <v>222</v>
      </c>
      <c r="F207" s="9" t="s">
        <v>193</v>
      </c>
      <c r="G207" s="9" t="s">
        <v>194</v>
      </c>
      <c r="H207" s="9" t="s">
        <v>223</v>
      </c>
      <c r="I207" s="13" t="str">
        <f>HYPERLINK("https://yadi.sk/i/sNqDBx_P6hGv9w","Ссылка")</f>
        <v>Ссылка</v>
      </c>
      <c r="J207" s="13" t="str">
        <f>HYPERLINK("https://yadi.sk/i/njbAdCGBNVYbuQ","Ссылка")</f>
        <v>Ссылка</v>
      </c>
      <c r="K207" s="11"/>
    </row>
    <row r="208" spans="1:11" s="7" customFormat="1" ht="30.75" customHeight="1">
      <c r="A208" s="8" t="s">
        <v>23</v>
      </c>
      <c r="B208" s="9" t="s">
        <v>213</v>
      </c>
      <c r="C208" s="10">
        <v>6000</v>
      </c>
      <c r="D208" s="9" t="s">
        <v>221</v>
      </c>
      <c r="E208" s="9" t="s">
        <v>222</v>
      </c>
      <c r="F208" s="9" t="s">
        <v>193</v>
      </c>
      <c r="G208" s="9" t="s">
        <v>194</v>
      </c>
      <c r="H208" s="9" t="s">
        <v>223</v>
      </c>
      <c r="I208" s="13" t="str">
        <f>HYPERLINK("https://yadi.sk/i/CfYluhrEDqbTOQ","Ссылка")</f>
        <v>Ссылка</v>
      </c>
      <c r="J208" s="13" t="str">
        <f>HYPERLINK("https://yadi.sk/d/6R1811pkUXekCA","Ссылка")</f>
        <v>Ссылка</v>
      </c>
      <c r="K208" s="11"/>
    </row>
    <row r="209" spans="1:11" s="7" customFormat="1" ht="30.75" customHeight="1">
      <c r="A209" s="8" t="s">
        <v>24</v>
      </c>
      <c r="B209" s="9" t="s">
        <v>190</v>
      </c>
      <c r="C209" s="10">
        <v>6000</v>
      </c>
      <c r="D209" s="9" t="s">
        <v>221</v>
      </c>
      <c r="E209" s="9" t="s">
        <v>222</v>
      </c>
      <c r="F209" s="9" t="s">
        <v>193</v>
      </c>
      <c r="G209" s="9" t="s">
        <v>194</v>
      </c>
      <c r="H209" s="9" t="s">
        <v>223</v>
      </c>
      <c r="I209" s="13" t="str">
        <f>HYPERLINK("https://yadi.sk/i/0OWq3yQcLGBEtw","Ссылка")</f>
        <v>Ссылка</v>
      </c>
      <c r="J209" s="13" t="str">
        <f>HYPERLINK("https://yadi.sk/i/Yt5IvfFe3NICPA","Ссылка")</f>
        <v>Ссылка</v>
      </c>
      <c r="K209" s="11"/>
    </row>
    <row r="210" spans="1:11" s="7" customFormat="1" ht="30.75" customHeight="1">
      <c r="A210" s="8" t="s">
        <v>25</v>
      </c>
      <c r="B210" s="9" t="s">
        <v>211</v>
      </c>
      <c r="C210" s="10">
        <v>6000</v>
      </c>
      <c r="D210" s="9" t="s">
        <v>221</v>
      </c>
      <c r="E210" s="9" t="s">
        <v>222</v>
      </c>
      <c r="F210" s="9" t="s">
        <v>193</v>
      </c>
      <c r="G210" s="9" t="s">
        <v>194</v>
      </c>
      <c r="H210" s="9" t="s">
        <v>223</v>
      </c>
      <c r="I210" s="13" t="str">
        <f>HYPERLINK("https://yadi.sk/i/CGbNDB7FN25dhQ","Ссылка")</f>
        <v>Ссылка</v>
      </c>
      <c r="J210" s="13" t="str">
        <f>HYPERLINK("https://yadi.sk/d/kd19s6_makf3Zg","Ссылка")</f>
        <v>Ссылка</v>
      </c>
      <c r="K210" s="11"/>
    </row>
    <row r="211" spans="1:11" s="7" customFormat="1" ht="30.75" customHeight="1">
      <c r="A211" s="8" t="s">
        <v>26</v>
      </c>
      <c r="B211" s="9" t="s">
        <v>190</v>
      </c>
      <c r="C211" s="10">
        <v>23000</v>
      </c>
      <c r="D211" s="9" t="s">
        <v>191</v>
      </c>
      <c r="E211" s="9" t="s">
        <v>192</v>
      </c>
      <c r="F211" s="9" t="s">
        <v>193</v>
      </c>
      <c r="G211" s="9" t="s">
        <v>194</v>
      </c>
      <c r="H211" s="9" t="s">
        <v>195</v>
      </c>
      <c r="I211" s="13" t="str">
        <f>HYPERLINK("https://yadi.sk/i/YmVcJ25C7G6H3w","Ссылка")</f>
        <v>Ссылка</v>
      </c>
      <c r="J211" s="13" t="str">
        <f>HYPERLINK("https://disk.yandex.ru/i/0NWAt5LjxkK_PQ","Ссылка")</f>
        <v>Ссылка</v>
      </c>
      <c r="K211" s="11"/>
    </row>
    <row r="212" spans="1:11" s="7" customFormat="1" ht="30.75" customHeight="1">
      <c r="A212" s="8" t="s">
        <v>27</v>
      </c>
      <c r="B212" s="9" t="s">
        <v>198</v>
      </c>
      <c r="C212" s="10">
        <v>23000</v>
      </c>
      <c r="D212" s="9" t="s">
        <v>199</v>
      </c>
      <c r="E212" s="9" t="s">
        <v>192</v>
      </c>
      <c r="F212" s="9" t="s">
        <v>193</v>
      </c>
      <c r="G212" s="9" t="s">
        <v>194</v>
      </c>
      <c r="H212" s="9" t="s">
        <v>200</v>
      </c>
      <c r="I212" s="13" t="str">
        <f>HYPERLINK("https://yadi.sk/i/VugpbTM_WCy4yA","Ссылка")</f>
        <v>Ссылка</v>
      </c>
      <c r="J212" s="13" t="str">
        <f>HYPERLINK("https://yadi.sk/d/xb7qq4MG8yOFww","Ссылка")</f>
        <v>Ссылка</v>
      </c>
      <c r="K212" s="11"/>
    </row>
    <row r="213" spans="1:11" s="7" customFormat="1" ht="30.75" customHeight="1">
      <c r="A213" s="8" t="s">
        <v>28</v>
      </c>
      <c r="B213" s="9" t="s">
        <v>201</v>
      </c>
      <c r="C213" s="10">
        <v>10000</v>
      </c>
      <c r="D213" s="9" t="s">
        <v>271</v>
      </c>
      <c r="E213" s="9" t="s">
        <v>272</v>
      </c>
      <c r="F213" s="9" t="s">
        <v>193</v>
      </c>
      <c r="G213" s="9" t="s">
        <v>194</v>
      </c>
      <c r="H213" s="9" t="s">
        <v>223</v>
      </c>
      <c r="I213" s="13" t="str">
        <f>HYPERLINK("https://yadi.sk/i/PW4DxOKa3iRI1g","Ссылка")</f>
        <v>Ссылка</v>
      </c>
      <c r="J213" s="13" t="str">
        <f>HYPERLINK("https://yadi.sk/i/Ts9ip0-c5seRLA","Ссылка")</f>
        <v>Ссылка</v>
      </c>
      <c r="K213" s="11"/>
    </row>
    <row r="214" spans="1:11" s="7" customFormat="1" ht="30.75" customHeight="1">
      <c r="A214" s="8" t="s">
        <v>29</v>
      </c>
      <c r="B214" s="9" t="s">
        <v>198</v>
      </c>
      <c r="C214" s="10">
        <v>10000</v>
      </c>
      <c r="D214" s="9" t="s">
        <v>271</v>
      </c>
      <c r="E214" s="9" t="s">
        <v>272</v>
      </c>
      <c r="F214" s="9" t="s">
        <v>193</v>
      </c>
      <c r="G214" s="9" t="s">
        <v>194</v>
      </c>
      <c r="H214" s="9" t="s">
        <v>223</v>
      </c>
      <c r="I214" s="13" t="str">
        <f>HYPERLINK("https://yadi.sk/i/xU4bvNera8ZpUw","Ссылка")</f>
        <v>Ссылка</v>
      </c>
      <c r="J214" s="13" t="str">
        <f>HYPERLINK("https://yadi.sk/i/UR7EgDbCmbn50g","Ссылка")</f>
        <v>Ссылка</v>
      </c>
      <c r="K214" s="11"/>
    </row>
    <row r="215" spans="1:11" s="7" customFormat="1" ht="30.75" customHeight="1">
      <c r="A215" s="8" t="s">
        <v>30</v>
      </c>
      <c r="B215" s="9" t="s">
        <v>270</v>
      </c>
      <c r="C215" s="10">
        <v>10000</v>
      </c>
      <c r="D215" s="9" t="s">
        <v>271</v>
      </c>
      <c r="E215" s="9" t="s">
        <v>272</v>
      </c>
      <c r="F215" s="9" t="s">
        <v>193</v>
      </c>
      <c r="G215" s="9" t="s">
        <v>194</v>
      </c>
      <c r="H215" s="9" t="s">
        <v>223</v>
      </c>
      <c r="I215" s="13" t="str">
        <f>HYPERLINK("https://yadi.sk/i/jZzhRxhmP5O0Wg","Ссылка")</f>
        <v>Ссылка</v>
      </c>
      <c r="J215" s="13" t="str">
        <f>HYPERLINK("https://yadi.sk/i/Bp7J3wiOq7vrwA","Ссылка")</f>
        <v>Ссылка</v>
      </c>
      <c r="K215" s="11"/>
    </row>
    <row r="216" spans="1:11" s="7" customFormat="1" ht="30.75" customHeight="1">
      <c r="A216" s="8" t="s">
        <v>31</v>
      </c>
      <c r="B216" s="9" t="s">
        <v>190</v>
      </c>
      <c r="C216" s="10">
        <v>6000</v>
      </c>
      <c r="D216" s="9" t="s">
        <v>221</v>
      </c>
      <c r="E216" s="9" t="s">
        <v>222</v>
      </c>
      <c r="F216" s="9" t="s">
        <v>193</v>
      </c>
      <c r="G216" s="9" t="s">
        <v>194</v>
      </c>
      <c r="H216" s="9" t="s">
        <v>223</v>
      </c>
      <c r="I216" s="13" t="str">
        <f>HYPERLINK("https://yadi.sk/i/MMNXaP8JpMq5eA","Ссылка")</f>
        <v>Ссылка</v>
      </c>
      <c r="J216" s="13" t="str">
        <f>HYPERLINK("https://yadi.sk/i/oCj82aF2j73VnA","Ссылка")</f>
        <v>Ссылка</v>
      </c>
      <c r="K216" s="11"/>
    </row>
    <row r="217" spans="1:11" s="7" customFormat="1" ht="30.75" customHeight="1">
      <c r="A217" s="8" t="s">
        <v>32</v>
      </c>
      <c r="B217" s="9" t="s">
        <v>211</v>
      </c>
      <c r="C217" s="10">
        <v>6000</v>
      </c>
      <c r="D217" s="9" t="s">
        <v>221</v>
      </c>
      <c r="E217" s="9" t="s">
        <v>222</v>
      </c>
      <c r="F217" s="9" t="s">
        <v>193</v>
      </c>
      <c r="G217" s="9" t="s">
        <v>194</v>
      </c>
      <c r="H217" s="9" t="s">
        <v>223</v>
      </c>
      <c r="I217" s="13" t="str">
        <f>HYPERLINK("https://yadi.sk/i/Bo0hmt74QSxCQQ","Ссылка")</f>
        <v>Ссылка</v>
      </c>
      <c r="J217" s="13" t="str">
        <f>HYPERLINK("https://yadi.sk/i/UKS3gHMWYctS_w","Ссылка")</f>
        <v>Ссылка</v>
      </c>
      <c r="K217" s="11"/>
    </row>
    <row r="218" spans="1:11" s="7" customFormat="1" ht="30.75" customHeight="1">
      <c r="A218" s="8" t="s">
        <v>33</v>
      </c>
      <c r="B218" s="9" t="s">
        <v>190</v>
      </c>
      <c r="C218" s="10">
        <v>6000</v>
      </c>
      <c r="D218" s="9" t="s">
        <v>221</v>
      </c>
      <c r="E218" s="9" t="s">
        <v>222</v>
      </c>
      <c r="F218" s="9" t="s">
        <v>193</v>
      </c>
      <c r="G218" s="9" t="s">
        <v>194</v>
      </c>
      <c r="H218" s="9" t="s">
        <v>223</v>
      </c>
      <c r="I218" s="13" t="str">
        <f>HYPERLINK("https://yadi.sk/i/jTN_GdDqc6r0zQ","Ссылка")</f>
        <v>Ссылка</v>
      </c>
      <c r="J218" s="13" t="str">
        <f>HYPERLINK("https://yadi.sk/i/wPUEgczHwc3YGg","Ссылка")</f>
        <v>Ссылка</v>
      </c>
      <c r="K218" s="11"/>
    </row>
    <row r="219" spans="1:11" s="7" customFormat="1" ht="30.75" customHeight="1">
      <c r="A219" s="8" t="s">
        <v>34</v>
      </c>
      <c r="B219" s="9" t="s">
        <v>211</v>
      </c>
      <c r="C219" s="10">
        <v>6000</v>
      </c>
      <c r="D219" s="9" t="s">
        <v>221</v>
      </c>
      <c r="E219" s="9" t="s">
        <v>222</v>
      </c>
      <c r="F219" s="9" t="s">
        <v>193</v>
      </c>
      <c r="G219" s="9" t="s">
        <v>194</v>
      </c>
      <c r="H219" s="9" t="s">
        <v>223</v>
      </c>
      <c r="I219" s="13" t="str">
        <f>HYPERLINK("https://yadi.sk/i/fqdqmUyl6uBDdg","Ссылка")</f>
        <v>Ссылка</v>
      </c>
      <c r="J219" s="13" t="str">
        <f>HYPERLINK("https://yadi.sk/i/5YGORcAEoQgSiA","Ссылка")</f>
        <v>Ссылка</v>
      </c>
      <c r="K219" s="11"/>
    </row>
    <row r="220" spans="1:11" s="7" customFormat="1" ht="30.75" customHeight="1">
      <c r="A220" s="8" t="s">
        <v>35</v>
      </c>
      <c r="B220" s="9" t="s">
        <v>196</v>
      </c>
      <c r="C220" s="10">
        <v>6000</v>
      </c>
      <c r="D220" s="9" t="s">
        <v>221</v>
      </c>
      <c r="E220" s="9" t="s">
        <v>222</v>
      </c>
      <c r="F220" s="9" t="s">
        <v>193</v>
      </c>
      <c r="G220" s="9" t="s">
        <v>194</v>
      </c>
      <c r="H220" s="9" t="s">
        <v>223</v>
      </c>
      <c r="I220" s="13" t="str">
        <f>HYPERLINK("https://yadi.sk/i/DP7KLCQV6to9lw","Ссылка")</f>
        <v>Ссылка</v>
      </c>
      <c r="J220" s="13" t="str">
        <f>HYPERLINK("https://yadi.sk/i/WLcmFzf13Z9EUw","Ссылка")</f>
        <v>Ссылка</v>
      </c>
      <c r="K220" s="11"/>
    </row>
    <row r="221" spans="1:11" s="7" customFormat="1" ht="30.75" customHeight="1">
      <c r="A221" s="8" t="s">
        <v>36</v>
      </c>
      <c r="B221" s="9" t="s">
        <v>211</v>
      </c>
      <c r="C221" s="10">
        <v>6000</v>
      </c>
      <c r="D221" s="9" t="s">
        <v>221</v>
      </c>
      <c r="E221" s="9" t="s">
        <v>222</v>
      </c>
      <c r="F221" s="9" t="s">
        <v>193</v>
      </c>
      <c r="G221" s="9" t="s">
        <v>194</v>
      </c>
      <c r="H221" s="9" t="s">
        <v>223</v>
      </c>
      <c r="I221" s="13" t="str">
        <f>HYPERLINK("https://yadi.sk/i/8yWCWHxDKthbXA","Ссылка")</f>
        <v>Ссылка</v>
      </c>
      <c r="J221" s="13" t="str">
        <f>HYPERLINK("https://yadi.sk/i/i8s6TlLyNb4MuA","Ссылка")</f>
        <v>Ссылка</v>
      </c>
      <c r="K221" s="11"/>
    </row>
    <row r="222" spans="1:11" s="7" customFormat="1" ht="30.75" customHeight="1">
      <c r="A222" s="8" t="s">
        <v>37</v>
      </c>
      <c r="B222" s="9" t="s">
        <v>260</v>
      </c>
      <c r="C222" s="10">
        <v>20000</v>
      </c>
      <c r="D222" s="9" t="s">
        <v>258</v>
      </c>
      <c r="E222" s="9" t="s">
        <v>259</v>
      </c>
      <c r="F222" s="9" t="s">
        <v>193</v>
      </c>
      <c r="G222" s="9" t="s">
        <v>194</v>
      </c>
      <c r="H222" s="9" t="s">
        <v>223</v>
      </c>
      <c r="I222" s="13" t="str">
        <f>HYPERLINK("https://yadi.sk/i/m0hOmAhH98UhKA","Ссылка")</f>
        <v>Ссылка</v>
      </c>
      <c r="J222" s="13" t="str">
        <f>HYPERLINK("https://yadi.sk/i/D56pubCkz553GA","Ссылка")</f>
        <v>Ссылка</v>
      </c>
      <c r="K222" s="11"/>
    </row>
    <row r="223" spans="1:11" s="7" customFormat="1" ht="30.75" customHeight="1">
      <c r="A223" s="8" t="s">
        <v>38</v>
      </c>
      <c r="B223" s="9" t="s">
        <v>198</v>
      </c>
      <c r="C223" s="10">
        <v>23000</v>
      </c>
      <c r="D223" s="9" t="s">
        <v>199</v>
      </c>
      <c r="E223" s="9" t="s">
        <v>192</v>
      </c>
      <c r="F223" s="9" t="s">
        <v>193</v>
      </c>
      <c r="G223" s="9" t="s">
        <v>194</v>
      </c>
      <c r="H223" s="9" t="s">
        <v>200</v>
      </c>
      <c r="I223" s="13" t="str">
        <f>HYPERLINK("https://yadi.sk/i/FnN8PxM1XywCog","Ссылка")</f>
        <v>Ссылка</v>
      </c>
      <c r="J223" s="13" t="str">
        <f>HYPERLINK("https://yadi.sk/i/66fciUxN3jrKDw","Ссылка")</f>
        <v>Ссылка</v>
      </c>
      <c r="K223" s="11"/>
    </row>
    <row r="224" spans="1:11" s="7" customFormat="1" ht="30.75" customHeight="1">
      <c r="A224" s="8" t="s">
        <v>39</v>
      </c>
      <c r="B224" s="9" t="s">
        <v>202</v>
      </c>
      <c r="C224" s="10">
        <v>23000</v>
      </c>
      <c r="D224" s="9" t="s">
        <v>199</v>
      </c>
      <c r="E224" s="9" t="s">
        <v>192</v>
      </c>
      <c r="F224" s="9" t="s">
        <v>193</v>
      </c>
      <c r="G224" s="9" t="s">
        <v>194</v>
      </c>
      <c r="H224" s="9" t="s">
        <v>200</v>
      </c>
      <c r="I224" s="13" t="str">
        <f>HYPERLINK("https://yadi.sk/i/d-YXnL8-BRVoRw","Ссылка")</f>
        <v>Ссылка</v>
      </c>
      <c r="J224" s="13" t="str">
        <f>HYPERLINK("https://yadi.sk/i/-RwuGXj2tX6svA","Ссылка")</f>
        <v>Ссылка</v>
      </c>
      <c r="K224" s="11"/>
    </row>
    <row r="225" spans="1:11" s="7" customFormat="1" ht="30.75" customHeight="1">
      <c r="A225" s="8" t="s">
        <v>40</v>
      </c>
      <c r="B225" s="9" t="s">
        <v>203</v>
      </c>
      <c r="C225" s="10">
        <v>23000</v>
      </c>
      <c r="D225" s="9" t="s">
        <v>199</v>
      </c>
      <c r="E225" s="9" t="s">
        <v>192</v>
      </c>
      <c r="F225" s="9" t="s">
        <v>193</v>
      </c>
      <c r="G225" s="9" t="s">
        <v>194</v>
      </c>
      <c r="H225" s="9" t="s">
        <v>200</v>
      </c>
      <c r="I225" s="13" t="str">
        <f>HYPERLINK("https://yadi.sk/i/d-YXnL8-BRVoRw","Ссылка")</f>
        <v>Ссылка</v>
      </c>
      <c r="J225" s="13" t="str">
        <f>HYPERLINK("https://yadi.sk/i/-RwuGXj2tX6svA","Ссылка")</f>
        <v>Ссылка</v>
      </c>
      <c r="K225" s="11"/>
    </row>
    <row r="226" spans="1:11" s="7" customFormat="1" ht="30.75" customHeight="1">
      <c r="A226" s="8" t="s">
        <v>41</v>
      </c>
      <c r="B226" s="9" t="s">
        <v>42</v>
      </c>
      <c r="C226" s="10">
        <v>23000</v>
      </c>
      <c r="D226" s="9" t="s">
        <v>199</v>
      </c>
      <c r="E226" s="9" t="s">
        <v>192</v>
      </c>
      <c r="F226" s="9" t="s">
        <v>193</v>
      </c>
      <c r="G226" s="9" t="s">
        <v>194</v>
      </c>
      <c r="H226" s="9" t="s">
        <v>200</v>
      </c>
      <c r="I226" s="13" t="str">
        <f>HYPERLINK("https://yadi.sk/i/d-YXnL8-BRVoRw","Ссылка")</f>
        <v>Ссылка</v>
      </c>
      <c r="J226" s="13" t="str">
        <f>HYPERLINK("https://yadi.sk/i/-RwuGXj2tX6svA","Ссылка")</f>
        <v>Ссылка</v>
      </c>
      <c r="K226" s="11"/>
    </row>
    <row r="227" spans="1:11" s="7" customFormat="1" ht="50.25" customHeight="1">
      <c r="A227" s="8" t="s">
        <v>43</v>
      </c>
      <c r="B227" s="9" t="s">
        <v>196</v>
      </c>
      <c r="C227" s="10">
        <v>24000</v>
      </c>
      <c r="D227" s="9" t="s">
        <v>191</v>
      </c>
      <c r="E227" s="9" t="s">
        <v>192</v>
      </c>
      <c r="F227" s="9" t="s">
        <v>193</v>
      </c>
      <c r="G227" s="9" t="s">
        <v>194</v>
      </c>
      <c r="H227" s="9" t="s">
        <v>195</v>
      </c>
      <c r="I227" s="13" t="str">
        <f>HYPERLINK("https://yadi.sk/i/NI5oiAoStD9Cnw","Ссылка")</f>
        <v>Ссылка</v>
      </c>
      <c r="J227" s="13" t="str">
        <f>HYPERLINK("https://yadi.sk/i/dr9vx5sTV6Dfwg","Ссылка")</f>
        <v>Ссылка</v>
      </c>
      <c r="K227" s="11"/>
    </row>
    <row r="228" spans="1:11" s="7" customFormat="1" ht="30.75" customHeight="1">
      <c r="A228" s="8" t="s">
        <v>44</v>
      </c>
      <c r="B228" s="9" t="s">
        <v>198</v>
      </c>
      <c r="C228" s="10">
        <v>23000</v>
      </c>
      <c r="D228" s="9" t="s">
        <v>199</v>
      </c>
      <c r="E228" s="9" t="s">
        <v>192</v>
      </c>
      <c r="F228" s="9" t="s">
        <v>193</v>
      </c>
      <c r="G228" s="9" t="s">
        <v>194</v>
      </c>
      <c r="H228" s="9" t="s">
        <v>200</v>
      </c>
      <c r="I228" s="13" t="str">
        <f>HYPERLINK("https://yadi.sk/i/aBtNfT7xEm0wXQ","Ссылка")</f>
        <v>Ссылка</v>
      </c>
      <c r="J228" s="13" t="str">
        <f>HYPERLINK("https://yadi.sk/i/PaGOSaNZ0QdRBg","Ссылка")</f>
        <v>Ссылка</v>
      </c>
      <c r="K228" s="11"/>
    </row>
    <row r="229" spans="1:11" s="7" customFormat="1" ht="50.25" customHeight="1">
      <c r="A229" s="8" t="s">
        <v>45</v>
      </c>
      <c r="B229" s="9" t="s">
        <v>106</v>
      </c>
      <c r="C229" s="10">
        <v>25000</v>
      </c>
      <c r="D229" s="9" t="s">
        <v>103</v>
      </c>
      <c r="E229" s="9" t="s">
        <v>192</v>
      </c>
      <c r="F229" s="9" t="s">
        <v>193</v>
      </c>
      <c r="G229" s="9" t="s">
        <v>194</v>
      </c>
      <c r="H229" s="9" t="s">
        <v>104</v>
      </c>
      <c r="I229" s="13" t="str">
        <f>HYPERLINK("https://yadi.sk/i/xUyenno0cLkDAw","Ссылка")</f>
        <v>Ссылка</v>
      </c>
      <c r="J229" s="13" t="str">
        <f>HYPERLINK("https://yadi.sk/i/keL3YaAzWpwa5g","Ссылка")</f>
        <v>Ссылка</v>
      </c>
      <c r="K229" s="11"/>
    </row>
    <row r="230" spans="1:11" s="7" customFormat="1" ht="30.75" customHeight="1">
      <c r="A230" s="8" t="s">
        <v>46</v>
      </c>
      <c r="B230" s="9" t="s">
        <v>198</v>
      </c>
      <c r="C230" s="10">
        <v>23000</v>
      </c>
      <c r="D230" s="9" t="s">
        <v>199</v>
      </c>
      <c r="E230" s="9" t="s">
        <v>192</v>
      </c>
      <c r="F230" s="9" t="s">
        <v>193</v>
      </c>
      <c r="G230" s="9" t="s">
        <v>194</v>
      </c>
      <c r="H230" s="9" t="s">
        <v>200</v>
      </c>
      <c r="I230" s="13" t="str">
        <f>HYPERLINK("https://yadi.sk/i/7Dqx9WauUDDI_g","Ссылка")</f>
        <v>Ссылка</v>
      </c>
      <c r="J230" s="13" t="str">
        <f>HYPERLINK("https://yadi.sk/d/_KqBBh1ksnhQsg","Ссылка")</f>
        <v>Ссылка</v>
      </c>
      <c r="K230" s="11"/>
    </row>
    <row r="231" spans="1:11" s="7" customFormat="1" ht="30.75" customHeight="1">
      <c r="A231" s="8" t="s">
        <v>47</v>
      </c>
      <c r="B231" s="9" t="s">
        <v>198</v>
      </c>
      <c r="C231" s="10">
        <v>23000</v>
      </c>
      <c r="D231" s="9" t="s">
        <v>199</v>
      </c>
      <c r="E231" s="9" t="s">
        <v>192</v>
      </c>
      <c r="F231" s="9" t="s">
        <v>193</v>
      </c>
      <c r="G231" s="9" t="s">
        <v>194</v>
      </c>
      <c r="H231" s="9" t="s">
        <v>200</v>
      </c>
      <c r="I231" s="13" t="str">
        <f>HYPERLINK("https://yadi.sk/i/WROTwawBWThrDQ","Ссылка")</f>
        <v>Ссылка</v>
      </c>
      <c r="J231" s="13" t="str">
        <f>HYPERLINK("https://yadi.sk/i/PFcuvSNnKG-yAA","Ссылка")</f>
        <v>Ссылка</v>
      </c>
      <c r="K231" s="11"/>
    </row>
    <row r="232" spans="1:11" s="7" customFormat="1" ht="30.75" customHeight="1">
      <c r="A232" s="8" t="s">
        <v>48</v>
      </c>
      <c r="B232" s="9" t="s">
        <v>190</v>
      </c>
      <c r="C232" s="10">
        <v>24000</v>
      </c>
      <c r="D232" s="9" t="s">
        <v>191</v>
      </c>
      <c r="E232" s="9" t="s">
        <v>192</v>
      </c>
      <c r="F232" s="9" t="s">
        <v>193</v>
      </c>
      <c r="G232" s="9" t="s">
        <v>194</v>
      </c>
      <c r="H232" s="9" t="s">
        <v>284</v>
      </c>
      <c r="I232" s="13" t="str">
        <f>HYPERLINK("https://yadi.sk/i/fDH-lo3Yj_FB9A","Ссылка")</f>
        <v>Ссылка</v>
      </c>
      <c r="J232" s="13" t="str">
        <f>HYPERLINK("https://yadi.sk/i/ha5INQfGythiUA","Ссылка")</f>
        <v>Ссылка</v>
      </c>
      <c r="K232" s="11"/>
    </row>
    <row r="233" spans="1:11" s="7" customFormat="1" ht="30.75" customHeight="1">
      <c r="A233" s="8" t="s">
        <v>49</v>
      </c>
      <c r="B233" s="9" t="s">
        <v>198</v>
      </c>
      <c r="C233" s="10">
        <v>23000</v>
      </c>
      <c r="D233" s="9" t="s">
        <v>199</v>
      </c>
      <c r="E233" s="9" t="s">
        <v>192</v>
      </c>
      <c r="F233" s="9" t="s">
        <v>193</v>
      </c>
      <c r="G233" s="9" t="s">
        <v>194</v>
      </c>
      <c r="H233" s="9" t="s">
        <v>200</v>
      </c>
      <c r="I233" s="13" t="str">
        <f>HYPERLINK("https://yadi.sk/i/pmVy_5iZEbu5BQ","Ссылка")</f>
        <v>Ссылка</v>
      </c>
      <c r="J233" s="13" t="str">
        <f>HYPERLINK("https://yadi.sk/i/d9lFQoFVb1GA5w","Ссылка")</f>
        <v>Ссылка</v>
      </c>
      <c r="K233" s="11"/>
    </row>
    <row r="234" spans="1:11" s="7" customFormat="1" ht="30.75" customHeight="1">
      <c r="A234" s="8" t="s">
        <v>50</v>
      </c>
      <c r="B234" s="9" t="s">
        <v>190</v>
      </c>
      <c r="C234" s="10">
        <v>24000</v>
      </c>
      <c r="D234" s="9" t="s">
        <v>191</v>
      </c>
      <c r="E234" s="9" t="s">
        <v>192</v>
      </c>
      <c r="F234" s="9" t="s">
        <v>193</v>
      </c>
      <c r="G234" s="9" t="s">
        <v>194</v>
      </c>
      <c r="H234" s="9" t="s">
        <v>195</v>
      </c>
      <c r="I234" s="13" t="str">
        <f>HYPERLINK("https://yadi.sk/i/ndnLatTUvEFhiw","Ссылка")</f>
        <v>Ссылка</v>
      </c>
      <c r="J234" s="13" t="str">
        <f>HYPERLINK("https://yadi.sk/i/mLRCABeEXGDueg","Ссылка")</f>
        <v>Ссылка</v>
      </c>
      <c r="K234" s="11"/>
    </row>
    <row r="235" spans="1:11" s="7" customFormat="1" ht="30.75" customHeight="1">
      <c r="A235" s="8" t="s">
        <v>51</v>
      </c>
      <c r="B235" s="9" t="s">
        <v>213</v>
      </c>
      <c r="C235" s="10">
        <v>24000</v>
      </c>
      <c r="D235" s="9" t="s">
        <v>191</v>
      </c>
      <c r="E235" s="9" t="s">
        <v>192</v>
      </c>
      <c r="F235" s="9" t="s">
        <v>193</v>
      </c>
      <c r="G235" s="9" t="s">
        <v>194</v>
      </c>
      <c r="H235" s="9" t="s">
        <v>195</v>
      </c>
      <c r="I235" s="13" t="str">
        <f>HYPERLINK("https://yadi.sk/i/NOqXVMFZ5cw6fA","Ссылка")</f>
        <v>Ссылка</v>
      </c>
      <c r="J235" s="13" t="str">
        <f>HYPERLINK("https://yadi.sk/i/M1Q4unzfYrPKfg","Ссылка")</f>
        <v>Ссылка</v>
      </c>
      <c r="K235" s="11"/>
    </row>
    <row r="236" spans="1:11" s="7" customFormat="1" ht="30.75" customHeight="1">
      <c r="A236" s="8" t="s">
        <v>52</v>
      </c>
      <c r="B236" s="9" t="s">
        <v>198</v>
      </c>
      <c r="C236" s="10">
        <v>23000</v>
      </c>
      <c r="D236" s="9" t="s">
        <v>199</v>
      </c>
      <c r="E236" s="9" t="s">
        <v>192</v>
      </c>
      <c r="F236" s="9" t="s">
        <v>193</v>
      </c>
      <c r="G236" s="9" t="s">
        <v>194</v>
      </c>
      <c r="H236" s="9" t="s">
        <v>200</v>
      </c>
      <c r="I236" s="13" t="str">
        <f>HYPERLINK("https://yadi.sk/i/SNuzNYBzNjbajw","Ссылка")</f>
        <v>Ссылка</v>
      </c>
      <c r="J236" s="13" t="str">
        <f>HYPERLINK("https://yadi.sk/i/WN8CeLpKIwabbQ","Ссылка")</f>
        <v>Ссылка</v>
      </c>
      <c r="K236" s="11"/>
    </row>
    <row r="237" spans="1:11" s="7" customFormat="1" ht="30.75" customHeight="1">
      <c r="A237" s="8" t="s">
        <v>53</v>
      </c>
      <c r="B237" s="9" t="s">
        <v>198</v>
      </c>
      <c r="C237" s="10">
        <v>23000</v>
      </c>
      <c r="D237" s="9" t="s">
        <v>199</v>
      </c>
      <c r="E237" s="9" t="s">
        <v>192</v>
      </c>
      <c r="F237" s="9" t="s">
        <v>193</v>
      </c>
      <c r="G237" s="9" t="s">
        <v>194</v>
      </c>
      <c r="H237" s="9" t="s">
        <v>200</v>
      </c>
      <c r="I237" s="13" t="str">
        <f>HYPERLINK("https://yadi.sk/i/JJ2YslGYg8nq5A","Ссылка")</f>
        <v>Ссылка</v>
      </c>
      <c r="J237" s="13" t="str">
        <f>HYPERLINK("https://yadi.sk/d/RcLWM-uRaZBS8g","Ссылка")</f>
        <v>Ссылка</v>
      </c>
      <c r="K237" s="11"/>
    </row>
    <row r="238" spans="1:11" s="7" customFormat="1" ht="30.75" customHeight="1">
      <c r="A238" s="8" t="s">
        <v>54</v>
      </c>
      <c r="B238" s="9" t="s">
        <v>198</v>
      </c>
      <c r="C238" s="10">
        <v>23000</v>
      </c>
      <c r="D238" s="9" t="s">
        <v>199</v>
      </c>
      <c r="E238" s="9" t="s">
        <v>192</v>
      </c>
      <c r="F238" s="9" t="s">
        <v>193</v>
      </c>
      <c r="G238" s="9" t="s">
        <v>194</v>
      </c>
      <c r="H238" s="9" t="s">
        <v>200</v>
      </c>
      <c r="I238" s="13" t="str">
        <f>HYPERLINK("https://yadi.sk/i/-klb-9RA9HyxHw","Ссылка")</f>
        <v>Ссылка</v>
      </c>
      <c r="J238" s="13" t="str">
        <f>HYPERLINK("https://yadi.sk/i/teFlkmnPXGg2dQ","Ссылка")</f>
        <v>Ссылка</v>
      </c>
      <c r="K238" s="11"/>
    </row>
    <row r="239" spans="1:11" s="7" customFormat="1" ht="50.25" customHeight="1">
      <c r="A239" s="8" t="s">
        <v>55</v>
      </c>
      <c r="B239" s="9" t="s">
        <v>224</v>
      </c>
      <c r="C239" s="10">
        <v>25000</v>
      </c>
      <c r="D239" s="9" t="s">
        <v>103</v>
      </c>
      <c r="E239" s="9" t="s">
        <v>192</v>
      </c>
      <c r="F239" s="9" t="s">
        <v>193</v>
      </c>
      <c r="G239" s="9" t="s">
        <v>194</v>
      </c>
      <c r="H239" s="9" t="s">
        <v>104</v>
      </c>
      <c r="I239" s="13" t="str">
        <f>HYPERLINK("https://yadi.sk/i/NUU5nofkco6qhg","Ссылка")</f>
        <v>Ссылка</v>
      </c>
      <c r="J239" s="13" t="str">
        <f>HYPERLINK("https://yadi.sk/i/Ae8hRXfMOGJfAw","Ссылка")</f>
        <v>Ссылка</v>
      </c>
      <c r="K239" s="11"/>
    </row>
    <row r="240" spans="1:11" s="7" customFormat="1" ht="30.75" customHeight="1">
      <c r="A240" s="8" t="s">
        <v>56</v>
      </c>
      <c r="B240" s="9" t="s">
        <v>198</v>
      </c>
      <c r="C240" s="10">
        <v>10000</v>
      </c>
      <c r="D240" s="9" t="s">
        <v>271</v>
      </c>
      <c r="E240" s="9" t="s">
        <v>272</v>
      </c>
      <c r="F240" s="9" t="s">
        <v>193</v>
      </c>
      <c r="G240" s="9" t="s">
        <v>194</v>
      </c>
      <c r="H240" s="9" t="s">
        <v>223</v>
      </c>
      <c r="I240" s="13" t="str">
        <f>HYPERLINK("https://yadi.sk/i/zK77RnT1WMblfQ","Ссылка")</f>
        <v>Ссылка</v>
      </c>
      <c r="J240" s="13" t="str">
        <f>HYPERLINK("https://yadi.sk/i/aG2t1jAnUAjJLg","Ссылка")</f>
        <v>Ссылка</v>
      </c>
      <c r="K240" s="11"/>
    </row>
    <row r="241" spans="1:11" s="7" customFormat="1" ht="30.75" customHeight="1">
      <c r="A241" s="8" t="s">
        <v>57</v>
      </c>
      <c r="B241" s="9" t="s">
        <v>270</v>
      </c>
      <c r="C241" s="10">
        <v>10000</v>
      </c>
      <c r="D241" s="9" t="s">
        <v>271</v>
      </c>
      <c r="E241" s="9" t="s">
        <v>272</v>
      </c>
      <c r="F241" s="9" t="s">
        <v>193</v>
      </c>
      <c r="G241" s="9" t="s">
        <v>194</v>
      </c>
      <c r="H241" s="9" t="s">
        <v>223</v>
      </c>
      <c r="I241" s="13" t="str">
        <f>HYPERLINK("https://yadi.sk/i/Xx7N9DJNpr1AFw","Ссылка")</f>
        <v>Ссылка</v>
      </c>
      <c r="J241" s="13" t="str">
        <f>HYPERLINK("https://yadi.sk/i/hyUdCKQ4PGrjUg","Ссылка")</f>
        <v>Ссылка</v>
      </c>
      <c r="K241" s="11"/>
    </row>
    <row r="242" spans="1:11" s="7" customFormat="1" ht="30.75" customHeight="1">
      <c r="A242" s="8" t="s">
        <v>58</v>
      </c>
      <c r="B242" s="9" t="s">
        <v>198</v>
      </c>
      <c r="C242" s="10">
        <v>23000</v>
      </c>
      <c r="D242" s="9" t="s">
        <v>199</v>
      </c>
      <c r="E242" s="9" t="s">
        <v>192</v>
      </c>
      <c r="F242" s="9" t="s">
        <v>193</v>
      </c>
      <c r="G242" s="9" t="s">
        <v>194</v>
      </c>
      <c r="H242" s="9" t="s">
        <v>200</v>
      </c>
      <c r="I242" s="13" t="str">
        <f>HYPERLINK("https://yadi.sk/i/_P_I4YS8iHltbg","Ссылка")</f>
        <v>Ссылка</v>
      </c>
      <c r="J242" s="13" t="str">
        <f>HYPERLINK("https://yadi.sk/i/ZCBQU4dsp6KrOw","Ссылка")</f>
        <v>Ссылка</v>
      </c>
      <c r="K242" s="11"/>
    </row>
    <row r="243" spans="1:11" s="7" customFormat="1" ht="30.75" customHeight="1">
      <c r="A243" s="8" t="s">
        <v>59</v>
      </c>
      <c r="B243" s="9" t="s">
        <v>198</v>
      </c>
      <c r="C243" s="10">
        <v>23000</v>
      </c>
      <c r="D243" s="9" t="s">
        <v>199</v>
      </c>
      <c r="E243" s="9" t="s">
        <v>192</v>
      </c>
      <c r="F243" s="9" t="s">
        <v>193</v>
      </c>
      <c r="G243" s="9" t="s">
        <v>194</v>
      </c>
      <c r="H243" s="9" t="s">
        <v>200</v>
      </c>
      <c r="I243" s="13" t="str">
        <f>HYPERLINK("https://yadi.sk/i/sn_b3u5HbjPuxA","Ссылка")</f>
        <v>Ссылка</v>
      </c>
      <c r="J243" s="13" t="str">
        <f>HYPERLINK("https://yadi.sk/i/_hTLlFCKcpdkOg","Ссылка")</f>
        <v>Ссылка</v>
      </c>
      <c r="K243" s="11"/>
    </row>
    <row r="244" spans="1:11" s="7" customFormat="1" ht="30.75" customHeight="1">
      <c r="A244" s="8" t="s">
        <v>60</v>
      </c>
      <c r="B244" s="9" t="s">
        <v>201</v>
      </c>
      <c r="C244" s="10">
        <v>23000</v>
      </c>
      <c r="D244" s="9" t="s">
        <v>199</v>
      </c>
      <c r="E244" s="9" t="s">
        <v>192</v>
      </c>
      <c r="F244" s="9" t="s">
        <v>193</v>
      </c>
      <c r="G244" s="9" t="s">
        <v>194</v>
      </c>
      <c r="H244" s="9" t="s">
        <v>200</v>
      </c>
      <c r="I244" s="13" t="str">
        <f>HYPERLINK("https://yadi.sk/i/C-Flzr7DhOrbVg","Ссылка")</f>
        <v>Ссылка</v>
      </c>
      <c r="J244" s="13" t="str">
        <f>HYPERLINK("https://yadi.sk/i/dRbIPXUgOhscJA","Ссылка")</f>
        <v>Ссылка</v>
      </c>
      <c r="K244" s="11"/>
    </row>
    <row r="245" spans="1:11" s="7" customFormat="1" ht="30.75" customHeight="1">
      <c r="A245" s="8" t="s">
        <v>61</v>
      </c>
      <c r="B245" s="9" t="s">
        <v>201</v>
      </c>
      <c r="C245" s="10">
        <v>23000</v>
      </c>
      <c r="D245" s="9" t="s">
        <v>199</v>
      </c>
      <c r="E245" s="9" t="s">
        <v>192</v>
      </c>
      <c r="F245" s="9" t="s">
        <v>193</v>
      </c>
      <c r="G245" s="9" t="s">
        <v>194</v>
      </c>
      <c r="H245" s="9" t="s">
        <v>200</v>
      </c>
      <c r="I245" s="13" t="str">
        <f>HYPERLINK("https://yadi.sk/i/CczSB30QQMKwVA","Ссылка")</f>
        <v>Ссылка</v>
      </c>
      <c r="J245" s="13" t="str">
        <f>HYPERLINK("https://yadi.sk/i/edxLEuVn5azo2Q","Ссылка")</f>
        <v>Ссылка</v>
      </c>
      <c r="K245" s="11"/>
    </row>
    <row r="246" spans="1:11" s="7" customFormat="1" ht="30.75" customHeight="1">
      <c r="A246" s="8" t="s">
        <v>62</v>
      </c>
      <c r="B246" s="9" t="s">
        <v>201</v>
      </c>
      <c r="C246" s="10">
        <v>23000</v>
      </c>
      <c r="D246" s="9" t="s">
        <v>199</v>
      </c>
      <c r="E246" s="9" t="s">
        <v>192</v>
      </c>
      <c r="F246" s="9" t="s">
        <v>193</v>
      </c>
      <c r="G246" s="9" t="s">
        <v>194</v>
      </c>
      <c r="H246" s="9" t="s">
        <v>200</v>
      </c>
      <c r="I246" s="13" t="str">
        <f>HYPERLINK("https://yadi.sk/i/_nRc6S961BNTZA","Ссылка")</f>
        <v>Ссылка</v>
      </c>
      <c r="J246" s="13" t="str">
        <f>HYPERLINK("https://yadi.sk/d/XMqiIBQ4uJQNNQ","Ссылка")</f>
        <v>Ссылка</v>
      </c>
      <c r="K246" s="11"/>
    </row>
    <row r="247" spans="1:11" s="7" customFormat="1" ht="30.75" customHeight="1">
      <c r="A247" s="8" t="s">
        <v>63</v>
      </c>
      <c r="B247" s="9" t="s">
        <v>196</v>
      </c>
      <c r="C247" s="10">
        <v>23000</v>
      </c>
      <c r="D247" s="9" t="s">
        <v>191</v>
      </c>
      <c r="E247" s="9" t="s">
        <v>192</v>
      </c>
      <c r="F247" s="9" t="s">
        <v>193</v>
      </c>
      <c r="G247" s="9" t="s">
        <v>194</v>
      </c>
      <c r="H247" s="9" t="s">
        <v>195</v>
      </c>
      <c r="I247" s="13" t="str">
        <f>HYPERLINK("https://yadi.sk/i/VDE-4zMdMjt5eA","Ссылка")</f>
        <v>Ссылка</v>
      </c>
      <c r="J247" s="13" t="str">
        <f>HYPERLINK("https://yadi.sk/i/J9YH_4BKuMh3-A","Ссылка")</f>
        <v>Ссылка</v>
      </c>
      <c r="K247" s="11"/>
    </row>
    <row r="248" spans="1:11" s="7" customFormat="1" ht="30.75" customHeight="1">
      <c r="A248" s="8" t="s">
        <v>64</v>
      </c>
      <c r="B248" s="9" t="s">
        <v>270</v>
      </c>
      <c r="C248" s="10">
        <v>10000</v>
      </c>
      <c r="D248" s="9" t="s">
        <v>271</v>
      </c>
      <c r="E248" s="9" t="s">
        <v>272</v>
      </c>
      <c r="F248" s="9" t="s">
        <v>216</v>
      </c>
      <c r="G248" s="9" t="s">
        <v>194</v>
      </c>
      <c r="H248" s="9" t="s">
        <v>223</v>
      </c>
      <c r="I248" s="13" t="str">
        <f>HYPERLINK("https://yadi.sk/i/BXHkGBCpk7tt3Q","Ссылка")</f>
        <v>Ссылка</v>
      </c>
      <c r="J248" s="13" t="str">
        <f>HYPERLINK("https://yadi.sk/i/jxzFgAdThsDUIw","Ссылка")</f>
        <v>Ссылка</v>
      </c>
      <c r="K248" s="11"/>
    </row>
    <row r="249" spans="1:11" s="7" customFormat="1" ht="30.75" customHeight="1">
      <c r="A249" s="8" t="s">
        <v>65</v>
      </c>
      <c r="B249" s="9" t="s">
        <v>196</v>
      </c>
      <c r="C249" s="10">
        <v>6000</v>
      </c>
      <c r="D249" s="9" t="s">
        <v>221</v>
      </c>
      <c r="E249" s="9" t="s">
        <v>222</v>
      </c>
      <c r="F249" s="9" t="s">
        <v>193</v>
      </c>
      <c r="G249" s="9" t="s">
        <v>194</v>
      </c>
      <c r="H249" s="9" t="s">
        <v>223</v>
      </c>
      <c r="I249" s="13" t="str">
        <f>HYPERLINK("https://yadi.sk/i/LSNEA2ptT932yA","Ссылка")</f>
        <v>Ссылка</v>
      </c>
      <c r="J249" s="13" t="str">
        <f>HYPERLINK("https://yadi.sk/d/qmYbLNcov4SyYg","Ссылка")</f>
        <v>Ссылка</v>
      </c>
      <c r="K249" s="11"/>
    </row>
    <row r="250" spans="1:11" s="7" customFormat="1" ht="30.75" customHeight="1">
      <c r="A250" s="8" t="s">
        <v>66</v>
      </c>
      <c r="B250" s="9" t="s">
        <v>211</v>
      </c>
      <c r="C250" s="10">
        <v>6000</v>
      </c>
      <c r="D250" s="9" t="s">
        <v>221</v>
      </c>
      <c r="E250" s="9" t="s">
        <v>222</v>
      </c>
      <c r="F250" s="9" t="s">
        <v>193</v>
      </c>
      <c r="G250" s="9" t="s">
        <v>194</v>
      </c>
      <c r="H250" s="9" t="s">
        <v>223</v>
      </c>
      <c r="I250" s="13" t="str">
        <f>HYPERLINK("https://yadi.sk/i/62hfaLuRMbkPEg","Ссылка")</f>
        <v>Ссылка</v>
      </c>
      <c r="J250" s="13" t="str">
        <f>HYPERLINK("https://yadi.sk/i/7ITVlOBduBUDcQ","Ссылка")</f>
        <v>Ссылка</v>
      </c>
      <c r="K250" s="11"/>
    </row>
    <row r="251" spans="1:11" s="7" customFormat="1" ht="30.75" customHeight="1">
      <c r="A251" s="8" t="s">
        <v>67</v>
      </c>
      <c r="B251" s="9" t="s">
        <v>190</v>
      </c>
      <c r="C251" s="10">
        <v>6000</v>
      </c>
      <c r="D251" s="9" t="s">
        <v>221</v>
      </c>
      <c r="E251" s="9" t="s">
        <v>222</v>
      </c>
      <c r="F251" s="9" t="s">
        <v>193</v>
      </c>
      <c r="G251" s="9" t="s">
        <v>194</v>
      </c>
      <c r="H251" s="9" t="s">
        <v>223</v>
      </c>
      <c r="I251" s="13" t="str">
        <f>HYPERLINK("https://yadi.sk/i/grj6vtETELxDEw","Ссылка")</f>
        <v>Ссылка</v>
      </c>
      <c r="J251" s="13" t="str">
        <f>HYPERLINK("https://yadi.sk/i/kcxdDWK059Ma3w","Ссылка")</f>
        <v>Ссылка</v>
      </c>
      <c r="K251" s="11"/>
    </row>
    <row r="252" spans="1:11" s="7" customFormat="1" ht="30.75" customHeight="1">
      <c r="A252" s="8" t="s">
        <v>68</v>
      </c>
      <c r="B252" s="9" t="s">
        <v>213</v>
      </c>
      <c r="C252" s="10">
        <v>6000</v>
      </c>
      <c r="D252" s="9" t="s">
        <v>221</v>
      </c>
      <c r="E252" s="9" t="s">
        <v>222</v>
      </c>
      <c r="F252" s="9" t="s">
        <v>193</v>
      </c>
      <c r="G252" s="9" t="s">
        <v>194</v>
      </c>
      <c r="H252" s="9" t="s">
        <v>223</v>
      </c>
      <c r="I252" s="13" t="str">
        <f>HYPERLINK("https://yadi.sk/i/w1dOUunax-si_g","Ссылка")</f>
        <v>Ссылка</v>
      </c>
      <c r="J252" s="13" t="str">
        <f>HYPERLINK("https://yadi.sk/i/EhQBLhTn5oLGyQ","Ссылка")</f>
        <v>Ссылка</v>
      </c>
      <c r="K252" s="11"/>
    </row>
    <row r="253" spans="1:11" s="7" customFormat="1" ht="30.75" customHeight="1">
      <c r="A253" s="8" t="s">
        <v>69</v>
      </c>
      <c r="B253" s="9" t="s">
        <v>190</v>
      </c>
      <c r="C253" s="10">
        <v>24000</v>
      </c>
      <c r="D253" s="9" t="s">
        <v>191</v>
      </c>
      <c r="E253" s="9" t="s">
        <v>192</v>
      </c>
      <c r="F253" s="9" t="s">
        <v>193</v>
      </c>
      <c r="G253" s="9" t="s">
        <v>194</v>
      </c>
      <c r="H253" s="9" t="s">
        <v>195</v>
      </c>
      <c r="I253" s="13" t="str">
        <f>HYPERLINK("https://yadi.sk/i/PCVJRDrFFJzhSg","Ссылка")</f>
        <v>Ссылка</v>
      </c>
      <c r="J253" s="13" t="str">
        <f>HYPERLINK("https://yadi.sk/i/tYFfsrGs-rqzQA","Ссылка")</f>
        <v>Ссылка</v>
      </c>
      <c r="K253" s="11"/>
    </row>
    <row r="254" spans="1:11" s="7" customFormat="1" ht="30.75" customHeight="1">
      <c r="A254" s="8" t="s">
        <v>70</v>
      </c>
      <c r="B254" s="9" t="s">
        <v>211</v>
      </c>
      <c r="C254" s="10">
        <v>24000</v>
      </c>
      <c r="D254" s="9" t="s">
        <v>191</v>
      </c>
      <c r="E254" s="9" t="s">
        <v>192</v>
      </c>
      <c r="F254" s="9" t="s">
        <v>193</v>
      </c>
      <c r="G254" s="9" t="s">
        <v>194</v>
      </c>
      <c r="H254" s="9" t="s">
        <v>195</v>
      </c>
      <c r="I254" s="13" t="str">
        <f>HYPERLINK("https://yadi.sk/i/knR8BhxehZLkZw","Ссылка")</f>
        <v>Ссылка</v>
      </c>
      <c r="J254" s="13" t="str">
        <f>HYPERLINK("https://yadi.sk/i/tpsJDRTz-yU3_w","Ссылка")</f>
        <v>Ссылка</v>
      </c>
      <c r="K254" s="11"/>
    </row>
    <row r="255" spans="1:11" s="7" customFormat="1" ht="30.75" customHeight="1">
      <c r="A255" s="8" t="s">
        <v>71</v>
      </c>
      <c r="B255" s="9" t="s">
        <v>197</v>
      </c>
      <c r="C255" s="10">
        <v>20000</v>
      </c>
      <c r="D255" s="9" t="s">
        <v>258</v>
      </c>
      <c r="E255" s="9" t="s">
        <v>259</v>
      </c>
      <c r="F255" s="9" t="s">
        <v>193</v>
      </c>
      <c r="G255" s="9" t="s">
        <v>194</v>
      </c>
      <c r="H255" s="9" t="s">
        <v>223</v>
      </c>
      <c r="I255" s="13" t="str">
        <f>HYPERLINK("https://yadi.sk/i/xyMzwSVKwr0Wbw","Ссылка")</f>
        <v>Ссылка</v>
      </c>
      <c r="J255" s="13" t="str">
        <f>HYPERLINK("https://yadi.sk/i/vrKnkZ_FeDiEkA","Ссылка")</f>
        <v>Ссылка</v>
      </c>
      <c r="K255" s="11"/>
    </row>
    <row r="256" spans="1:11" s="7" customFormat="1" ht="30.75" customHeight="1">
      <c r="A256" s="8" t="s">
        <v>72</v>
      </c>
      <c r="B256" s="9" t="s">
        <v>260</v>
      </c>
      <c r="C256" s="10">
        <v>20000</v>
      </c>
      <c r="D256" s="9" t="s">
        <v>258</v>
      </c>
      <c r="E256" s="9" t="s">
        <v>259</v>
      </c>
      <c r="F256" s="9" t="s">
        <v>193</v>
      </c>
      <c r="G256" s="9" t="s">
        <v>194</v>
      </c>
      <c r="H256" s="9" t="s">
        <v>223</v>
      </c>
      <c r="I256" s="13" t="str">
        <f>HYPERLINK("https://yadi.sk/i/xyMzwSVKwr0Wbw","Ссылка")</f>
        <v>Ссылка</v>
      </c>
      <c r="J256" s="13" t="str">
        <f>HYPERLINK("https://yadi.sk/i/vrKnkZ_FeDiEkA","Ссылка")</f>
        <v>Ссылка</v>
      </c>
      <c r="K256" s="11"/>
    </row>
    <row r="257" spans="1:11" s="7" customFormat="1" ht="30.75" customHeight="1">
      <c r="A257" s="8" t="s">
        <v>73</v>
      </c>
      <c r="B257" s="9" t="s">
        <v>270</v>
      </c>
      <c r="C257" s="10">
        <v>10000</v>
      </c>
      <c r="D257" s="9" t="s">
        <v>271</v>
      </c>
      <c r="E257" s="9" t="s">
        <v>272</v>
      </c>
      <c r="F257" s="9" t="s">
        <v>216</v>
      </c>
      <c r="G257" s="9" t="s">
        <v>194</v>
      </c>
      <c r="H257" s="9" t="s">
        <v>223</v>
      </c>
      <c r="I257" s="13" t="str">
        <f>HYPERLINK("https://yadi.sk/i/PWsid-FzU3cNkQ","Ссылка")</f>
        <v>Ссылка</v>
      </c>
      <c r="J257" s="13" t="str">
        <f>HYPERLINK("https://yadi.sk/i/6gV-3DlUylCJiw","Ссылка")</f>
        <v>Ссылка</v>
      </c>
      <c r="K257" s="11"/>
    </row>
    <row r="258" spans="1:11" s="7" customFormat="1" ht="30.75" customHeight="1">
      <c r="A258" s="8" t="s">
        <v>74</v>
      </c>
      <c r="B258" s="9" t="s">
        <v>201</v>
      </c>
      <c r="C258" s="10">
        <v>22000</v>
      </c>
      <c r="D258" s="9" t="s">
        <v>199</v>
      </c>
      <c r="E258" s="9" t="s">
        <v>192</v>
      </c>
      <c r="F258" s="9" t="s">
        <v>193</v>
      </c>
      <c r="G258" s="9" t="s">
        <v>194</v>
      </c>
      <c r="H258" s="9" t="s">
        <v>200</v>
      </c>
      <c r="I258" s="13" t="str">
        <f>HYPERLINK("https://yadi.sk/i/w49xn2OW3xqx_Q","Ссылка")</f>
        <v>Ссылка</v>
      </c>
      <c r="J258" s="13" t="str">
        <f>HYPERLINK("https://yadi.sk/i/11iYxMRjwjIQrQ","Ссылка")</f>
        <v>Ссылка</v>
      </c>
      <c r="K258" s="11"/>
    </row>
    <row r="259" spans="1:11" s="7" customFormat="1" ht="30.75" customHeight="1">
      <c r="A259" s="8" t="s">
        <v>75</v>
      </c>
      <c r="B259" s="9" t="s">
        <v>197</v>
      </c>
      <c r="C259" s="10">
        <v>24000</v>
      </c>
      <c r="D259" s="9" t="s">
        <v>191</v>
      </c>
      <c r="E259" s="9" t="s">
        <v>192</v>
      </c>
      <c r="F259" s="9" t="s">
        <v>216</v>
      </c>
      <c r="G259" s="9" t="s">
        <v>194</v>
      </c>
      <c r="H259" s="9" t="s">
        <v>195</v>
      </c>
      <c r="I259" s="13" t="str">
        <f>HYPERLINK("https://yadi.sk/i/_1WObcyyOodiBg","Ссылка")</f>
        <v>Ссылка</v>
      </c>
      <c r="J259" s="13" t="str">
        <f>HYPERLINK("https://yadi.sk/i/-I9HFovkboW4dA","Ссылка")</f>
        <v>Ссылка</v>
      </c>
      <c r="K259" s="11"/>
    </row>
    <row r="260" spans="1:11" s="7" customFormat="1" ht="30.75" customHeight="1">
      <c r="A260" s="8" t="s">
        <v>76</v>
      </c>
      <c r="B260" s="9" t="s">
        <v>190</v>
      </c>
      <c r="C260" s="10">
        <v>23000</v>
      </c>
      <c r="D260" s="9" t="s">
        <v>191</v>
      </c>
      <c r="E260" s="9" t="s">
        <v>192</v>
      </c>
      <c r="F260" s="9" t="s">
        <v>193</v>
      </c>
      <c r="G260" s="9" t="s">
        <v>194</v>
      </c>
      <c r="H260" s="9" t="s">
        <v>195</v>
      </c>
      <c r="I260" s="13" t="str">
        <f>HYPERLINK("https://yadi.sk/i/qSc_oWLPa2Z9sQ","Ссылка")</f>
        <v>Ссылка</v>
      </c>
      <c r="J260" s="13" t="str">
        <f>HYPERLINK("https://yadi.sk/i/hWCKwK6rJWavTg","Ссылка")</f>
        <v>Ссылка</v>
      </c>
      <c r="K260" s="11"/>
    </row>
    <row r="261" spans="1:11" s="7" customFormat="1" ht="30.75" customHeight="1">
      <c r="A261" s="8" t="s">
        <v>77</v>
      </c>
      <c r="B261" s="9" t="s">
        <v>190</v>
      </c>
      <c r="C261" s="10">
        <v>23000</v>
      </c>
      <c r="D261" s="9" t="s">
        <v>191</v>
      </c>
      <c r="E261" s="9" t="s">
        <v>192</v>
      </c>
      <c r="F261" s="9" t="s">
        <v>193</v>
      </c>
      <c r="G261" s="9" t="s">
        <v>194</v>
      </c>
      <c r="H261" s="9" t="s">
        <v>195</v>
      </c>
      <c r="I261" s="13" t="str">
        <f>HYPERLINK("https://yadi.sk/i/dVOxWh5sA2Drsw","Ссылка")</f>
        <v>Ссылка</v>
      </c>
      <c r="J261" s="13" t="str">
        <f>HYPERLINK("https://yadi.sk/i/SsOcqzO3YuRomA","Ссылка")</f>
        <v>Ссылка</v>
      </c>
      <c r="K261" s="11"/>
    </row>
    <row r="262" spans="1:11" s="7" customFormat="1" ht="50.25" customHeight="1">
      <c r="A262" s="8" t="s">
        <v>78</v>
      </c>
      <c r="B262" s="9" t="s">
        <v>197</v>
      </c>
      <c r="C262" s="10">
        <v>25000</v>
      </c>
      <c r="D262" s="9" t="s">
        <v>103</v>
      </c>
      <c r="E262" s="9" t="s">
        <v>192</v>
      </c>
      <c r="F262" s="9" t="s">
        <v>193</v>
      </c>
      <c r="G262" s="9" t="s">
        <v>194</v>
      </c>
      <c r="H262" s="9" t="s">
        <v>104</v>
      </c>
      <c r="I262" s="13" t="str">
        <f>HYPERLINK("https://yadi.sk/i/7AmeEti4n7R6rg","Ссылка")</f>
        <v>Ссылка</v>
      </c>
      <c r="J262" s="13" t="str">
        <f>HYPERLINK("https://yadi.sk/d/qNh5AFm9bIY67Q","Ссылка")</f>
        <v>Ссылка</v>
      </c>
      <c r="K262" s="11"/>
    </row>
    <row r="263" spans="1:11" s="7" customFormat="1" ht="30.75" customHeight="1">
      <c r="A263" s="8" t="s">
        <v>79</v>
      </c>
      <c r="B263" s="9" t="s">
        <v>197</v>
      </c>
      <c r="C263" s="10">
        <v>24000</v>
      </c>
      <c r="D263" s="9" t="s">
        <v>191</v>
      </c>
      <c r="E263" s="9" t="s">
        <v>192</v>
      </c>
      <c r="F263" s="9" t="s">
        <v>193</v>
      </c>
      <c r="G263" s="9" t="s">
        <v>194</v>
      </c>
      <c r="H263" s="9" t="s">
        <v>195</v>
      </c>
      <c r="I263" s="13" t="str">
        <f>HYPERLINK("https://yadi.sk/i/OxTvFIUn6-oKLw","Ссылка")</f>
        <v>Ссылка</v>
      </c>
      <c r="J263" s="13" t="str">
        <f>HYPERLINK("https://yadi.sk/i/Hw-_aKvlZrZXug","Ссылка")</f>
        <v>Ссылка</v>
      </c>
      <c r="K263" s="11"/>
    </row>
    <row r="264" spans="1:11" s="7" customFormat="1" ht="30.75" customHeight="1">
      <c r="A264" s="8" t="s">
        <v>80</v>
      </c>
      <c r="B264" s="9" t="s">
        <v>208</v>
      </c>
      <c r="C264" s="10">
        <v>24000</v>
      </c>
      <c r="D264" s="9" t="s">
        <v>191</v>
      </c>
      <c r="E264" s="9" t="s">
        <v>192</v>
      </c>
      <c r="F264" s="9" t="s">
        <v>193</v>
      </c>
      <c r="G264" s="9" t="s">
        <v>194</v>
      </c>
      <c r="H264" s="9" t="s">
        <v>195</v>
      </c>
      <c r="I264" s="13" t="str">
        <f>HYPERLINK("https://yadi.sk/i/nowFOYhB5cK9Kw","Ссылка")</f>
        <v>Ссылка</v>
      </c>
      <c r="J264" s="13" t="str">
        <f>HYPERLINK("https://yadi.sk/i/mQ3Dl_fdSbhrVA","Ссылка")</f>
        <v>Ссылка</v>
      </c>
      <c r="K264" s="11"/>
    </row>
    <row r="265" spans="1:11" s="7" customFormat="1" ht="30.75" customHeight="1">
      <c r="A265" s="8" t="s">
        <v>81</v>
      </c>
      <c r="B265" s="9" t="s">
        <v>211</v>
      </c>
      <c r="C265" s="10">
        <v>20000</v>
      </c>
      <c r="D265" s="9" t="s">
        <v>258</v>
      </c>
      <c r="E265" s="9" t="s">
        <v>259</v>
      </c>
      <c r="F265" s="9" t="s">
        <v>193</v>
      </c>
      <c r="G265" s="9" t="s">
        <v>194</v>
      </c>
      <c r="H265" s="9" t="s">
        <v>223</v>
      </c>
      <c r="I265" s="13" t="str">
        <f>HYPERLINK("https://yadi.sk/i/Xm8L7UAJNSr7Gg","Ссылка")</f>
        <v>Ссылка</v>
      </c>
      <c r="J265" s="13" t="str">
        <f>HYPERLINK("https://yadi.sk/i/0WxX9C868OS9qQ","Ссылка")</f>
        <v>Ссылка</v>
      </c>
      <c r="K265" s="11"/>
    </row>
    <row r="266" spans="1:11" s="7" customFormat="1" ht="30.75" customHeight="1">
      <c r="A266" s="8" t="s">
        <v>82</v>
      </c>
      <c r="B266" s="9" t="s">
        <v>211</v>
      </c>
      <c r="C266" s="10">
        <v>24000</v>
      </c>
      <c r="D266" s="9" t="s">
        <v>191</v>
      </c>
      <c r="E266" s="9" t="s">
        <v>192</v>
      </c>
      <c r="F266" s="9" t="s">
        <v>193</v>
      </c>
      <c r="G266" s="9" t="s">
        <v>194</v>
      </c>
      <c r="H266" s="9" t="s">
        <v>195</v>
      </c>
      <c r="I266" s="13" t="str">
        <f>HYPERLINK("https://yadi.sk/i/uypdu34Y-B8uqQ","Ссылка")</f>
        <v>Ссылка</v>
      </c>
      <c r="J266" s="13" t="str">
        <f>HYPERLINK("https://yadi.sk/i/LpB_dht878lZRg","Ссылка")</f>
        <v>Ссылка</v>
      </c>
      <c r="K266" s="11"/>
    </row>
    <row r="267" spans="1:11" s="7" customFormat="1" ht="30.75" customHeight="1">
      <c r="A267" s="8" t="s">
        <v>83</v>
      </c>
      <c r="B267" s="9" t="s">
        <v>201</v>
      </c>
      <c r="C267" s="10">
        <v>24000</v>
      </c>
      <c r="D267" s="9" t="s">
        <v>199</v>
      </c>
      <c r="E267" s="9" t="s">
        <v>192</v>
      </c>
      <c r="F267" s="9" t="s">
        <v>193</v>
      </c>
      <c r="G267" s="9" t="s">
        <v>194</v>
      </c>
      <c r="H267" s="9" t="s">
        <v>200</v>
      </c>
      <c r="I267" s="13" t="str">
        <f>HYPERLINK("https://yadi.sk/i/uwgb7drwYiykig","Ссылка")</f>
        <v>Ссылка</v>
      </c>
      <c r="J267" s="13" t="str">
        <f>HYPERLINK("https://yadi.sk/i/q_DP5WPJvBQKsQ","Ссылка")</f>
        <v>Ссылка</v>
      </c>
      <c r="K267" s="11"/>
    </row>
    <row r="268" spans="1:11" s="7" customFormat="1" ht="50.25" customHeight="1">
      <c r="A268" s="8" t="s">
        <v>84</v>
      </c>
      <c r="B268" s="9" t="s">
        <v>85</v>
      </c>
      <c r="C268" s="10">
        <v>25000</v>
      </c>
      <c r="D268" s="9" t="s">
        <v>103</v>
      </c>
      <c r="E268" s="9" t="s">
        <v>192</v>
      </c>
      <c r="F268" s="9" t="s">
        <v>193</v>
      </c>
      <c r="G268" s="9" t="s">
        <v>194</v>
      </c>
      <c r="H268" s="9" t="s">
        <v>104</v>
      </c>
      <c r="I268" s="13" t="str">
        <f>HYPERLINK("https://yadi.sk/i/5N_4UvAvk9OmiA","Ссылка")</f>
        <v>Ссылка</v>
      </c>
      <c r="J268" s="13" t="str">
        <f>HYPERLINK("https://yadi.sk/i/RGoXj5vH-sINDw","Ссылка")</f>
        <v>Ссылка</v>
      </c>
      <c r="K268" s="11"/>
    </row>
    <row r="269" spans="1:11" s="7" customFormat="1" ht="30.75" customHeight="1">
      <c r="A269" s="8" t="s">
        <v>86</v>
      </c>
      <c r="B269" s="9" t="s">
        <v>201</v>
      </c>
      <c r="C269" s="10">
        <v>22000</v>
      </c>
      <c r="D269" s="9" t="s">
        <v>199</v>
      </c>
      <c r="E269" s="9" t="s">
        <v>192</v>
      </c>
      <c r="F269" s="9" t="s">
        <v>193</v>
      </c>
      <c r="G269" s="9" t="s">
        <v>194</v>
      </c>
      <c r="H269" s="9" t="s">
        <v>200</v>
      </c>
      <c r="I269" s="13" t="str">
        <f>HYPERLINK("https://yadi.sk/i/l1QgL1KAKQmtig","Ссылка")</f>
        <v>Ссылка</v>
      </c>
      <c r="J269" s="13" t="str">
        <f>HYPERLINK("https://yadi.sk/i/ujSb_jdCXVCTZg","Ссылка")</f>
        <v>Ссылка</v>
      </c>
      <c r="K269" s="11"/>
    </row>
    <row r="270" spans="1:11" s="7" customFormat="1" ht="30.75" customHeight="1">
      <c r="A270" s="8" t="s">
        <v>87</v>
      </c>
      <c r="B270" s="9" t="s">
        <v>198</v>
      </c>
      <c r="C270" s="10">
        <v>18000</v>
      </c>
      <c r="D270" s="9" t="s">
        <v>199</v>
      </c>
      <c r="E270" s="9" t="s">
        <v>192</v>
      </c>
      <c r="F270" s="9" t="s">
        <v>216</v>
      </c>
      <c r="G270" s="9" t="s">
        <v>194</v>
      </c>
      <c r="H270" s="9" t="s">
        <v>200</v>
      </c>
      <c r="I270" s="13" t="str">
        <f>HYPERLINK("https://yadi.sk/i/xkb4p6tbahSeew","Ссылка")</f>
        <v>Ссылка</v>
      </c>
      <c r="J270" s="13" t="str">
        <f>HYPERLINK("https://yadi.sk/i/CMqkPXPuh4bOGA","Ссылка")</f>
        <v>Ссылка</v>
      </c>
      <c r="K270" s="11"/>
    </row>
  </sheetData>
  <sheetProtection/>
  <autoFilter ref="A7:K270"/>
  <mergeCells count="10">
    <mergeCell ref="A7:A8"/>
    <mergeCell ref="B7:B8"/>
    <mergeCell ref="C7:C8"/>
    <mergeCell ref="D7:D8"/>
    <mergeCell ref="I7:I8"/>
    <mergeCell ref="J7:J8"/>
    <mergeCell ref="E7:E8"/>
    <mergeCell ref="F7:F8"/>
    <mergeCell ref="G7:G8"/>
    <mergeCell ref="H7:H8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  <headerFooter alignWithMargins="0">
    <oddHeader>&amp;L&amp;",normal"&amp;0&amp;C&amp;",normal"&amp;0&amp;R&amp;"Tahoma,normal"&amp;8Дата: &amp;D,  время: &amp;T
&amp;",normal"&amp;0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albio</cp:lastModifiedBy>
  <cp:lastPrinted>2021-06-25T14:24:52Z</cp:lastPrinted>
  <dcterms:created xsi:type="dcterms:W3CDTF">2021-06-25T14:24:52Z</dcterms:created>
  <dcterms:modified xsi:type="dcterms:W3CDTF">2021-06-25T14:51:38Z</dcterms:modified>
  <cp:category/>
  <cp:version/>
  <cp:contentType/>
  <cp:contentStatus/>
  <cp:revision>1</cp:revision>
</cp:coreProperties>
</file>